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 " sheetId="1" r:id="rId1"/>
  </sheets>
  <definedNames>
    <definedName name="_xlnm.Print_Titles" localSheetId="0">'приложение 7 '!$5:$6</definedName>
    <definedName name="_xlnm.Print_Area" localSheetId="0">'приложение 7 '!$A$1:$J$228</definedName>
  </definedNames>
  <calcPr fullCalcOnLoad="1"/>
</workbook>
</file>

<file path=xl/sharedStrings.xml><?xml version="1.0" encoding="utf-8"?>
<sst xmlns="http://schemas.openxmlformats.org/spreadsheetml/2006/main" count="758" uniqueCount="197">
  <si>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</si>
  <si>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</si>
  <si>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</si>
  <si>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</si>
  <si>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</si>
  <si>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</si>
  <si>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</si>
  <si>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</si>
  <si>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</si>
  <si>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</si>
  <si>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</si>
  <si>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</si>
  <si>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</si>
  <si>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</si>
  <si>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</si>
  <si>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</si>
  <si>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</si>
  <si>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</si>
  <si>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</si>
  <si>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</si>
  <si>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</si>
  <si>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</si>
  <si>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О6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</si>
  <si>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</si>
  <si>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</si>
  <si>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</si>
  <si>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</si>
  <si>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</si>
  <si>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</si>
  <si>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</si>
  <si>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</si>
  <si>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</si>
  <si>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</si>
  <si>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</si>
  <si>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</si>
  <si>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</si>
  <si>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</si>
  <si>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</si>
  <si>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</si>
  <si>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</si>
  <si>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</si>
  <si>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</si>
  <si>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</si>
  <si>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</si>
  <si>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</si>
  <si>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</si>
  <si>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</si>
  <si>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Прочие расходы</t>
  </si>
  <si>
    <t>О13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</si>
  <si>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</si>
  <si>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</si>
  <si>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</si>
  <si>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</si>
  <si>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</si>
  <si>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</si>
  <si>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</si>
  <si>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</si>
  <si>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</si>
  <si>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</si>
  <si>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</si>
  <si>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</si>
  <si>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</si>
  <si>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</si>
  <si>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</si>
  <si>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</si>
  <si>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</si>
  <si>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</si>
  <si>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</si>
  <si>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</si>
  <si>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</si>
  <si>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0980204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</si>
  <si>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</si>
  <si>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</si>
  <si>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</si>
  <si>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</si>
  <si>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Физическая культура</t>
  </si>
  <si>
    <t>Обслуживание внутреннего государственного и муниципального долга</t>
  </si>
  <si>
    <t xml:space="preserve">всего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</si>
  <si>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</si>
  <si>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</si>
  <si>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</si>
  <si>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</si>
  <si>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</si>
  <si>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</si>
  <si>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</si>
  <si>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</si>
  <si>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</si>
  <si>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</si>
  <si>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</si>
  <si>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>Долгосрочная муниципальная программа "Молодой семье-доступное жильё на 2009- 2015 годы"</t>
  </si>
  <si>
    <t xml:space="preserve">Физическая культура </t>
  </si>
  <si>
    <t>Дорожное хозяйство(дорожные фонды)</t>
  </si>
  <si>
    <t xml:space="preserve">Поддержка коммунального хозяйства 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</si>
  <si>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</si>
  <si>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</si>
  <si>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</si>
  <si>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</si>
  <si>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</si>
  <si>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</si>
  <si>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</si>
  <si>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</si>
  <si>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</si>
  <si>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</si>
  <si>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</si>
  <si>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</si>
  <si>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</si>
  <si>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</si>
  <si>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</si>
  <si>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,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</si>
  <si>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</si>
  <si>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</si>
  <si>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</si>
  <si>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</si>
  <si>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</si>
  <si>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</si>
  <si>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</si>
  <si>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 xml:space="preserve">Дотации </t>
  </si>
  <si>
    <t>244</t>
  </si>
  <si>
    <t xml:space="preserve">Прочая закупка товаров, работ и услуг для обеспечения государственных (муниципальных) нужд
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</si>
  <si>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</si>
  <si>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</si>
  <si>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461</t>
  </si>
  <si>
    <t xml:space="preserve">Субсидии на приобретение объектов недвижимого имущества в государственную (муниципальную) собственность бюджетным учреждениям
</t>
  </si>
  <si>
    <t>13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</si>
  <si>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</si>
  <si>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</si>
  <si>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7952600</t>
  </si>
  <si>
    <t>243</t>
  </si>
  <si>
    <t xml:space="preserve">Закупка товаров, работ, услуг в целях капитального ремонта государственного (муниципального) имущества
</t>
  </si>
  <si>
    <t>4210000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</si>
  <si>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</si>
  <si>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</si>
  <si>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</si>
  <si>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</si>
  <si>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</si>
  <si>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</si>
  <si>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511</t>
  </si>
  <si>
    <t>Дотации на выравнивание бюджетной обеспеченности</t>
  </si>
  <si>
    <t>5140000</t>
  </si>
  <si>
    <t>Охрана семьи и детства</t>
  </si>
  <si>
    <t>0980104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</si>
  <si>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</si>
  <si>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</si>
  <si>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5225600</t>
  </si>
  <si>
    <t>Субсидия в целях софинансирования расходных обязательств по объекту капитального строительства муниципальной собственности</t>
  </si>
  <si>
    <t>5223800</t>
  </si>
  <si>
    <t>Суммы на 2015 год, тыс.рублей</t>
  </si>
  <si>
    <t>Суммы на 2016 год, тыс.рублей</t>
  </si>
  <si>
    <t>Ведомственная структура расходов бюджета муниципального района Сергиевский   Самарской области                                                                                                             на плановый период 2015 и 2016  годов</t>
  </si>
  <si>
    <t>Функционирование высшего должностного лица субъекта Российской Федерации и муниципального образования</t>
  </si>
  <si>
    <t>В С Е Г О с учетом условно утвержденных расходов</t>
  </si>
  <si>
    <t xml:space="preserve">Объём условно утвержденных расходов </t>
  </si>
  <si>
    <t>ОЦП "Модернизация объектов коммунальной инфраструктуры"</t>
  </si>
  <si>
    <t>120</t>
  </si>
  <si>
    <t>240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</si>
  <si>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</si>
  <si>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</si>
  <si>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850</t>
  </si>
  <si>
    <t>610</t>
  </si>
  <si>
    <t>310</t>
  </si>
  <si>
    <t>410</t>
  </si>
  <si>
    <t>110</t>
  </si>
  <si>
    <t>320</t>
  </si>
  <si>
    <t>620</t>
  </si>
  <si>
    <t>460</t>
  </si>
  <si>
    <t>510</t>
  </si>
  <si>
    <t>Уплата налогов, сборов и иных платежей</t>
  </si>
  <si>
    <t>Публичные нормативные социальные выплаты гражданам</t>
  </si>
  <si>
    <t>Бюджетные инвестиции</t>
  </si>
  <si>
    <t>Субсидии бюджетных учреждениям</t>
  </si>
  <si>
    <t>Расходы на выплаты персоналу казённых учреждений</t>
  </si>
  <si>
    <t>Социальные выплаты гражданам, кроме публичных нормативных социальных выплат</t>
  </si>
  <si>
    <t>Субсидии автономным учреждениям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</si>
  <si>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</si>
  <si>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</si>
  <si>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7951800</t>
  </si>
  <si>
    <t>Муниципальная программа  "Устойчивое развитие сельских территорий муниципального района Сергиевский Самарской области"</t>
  </si>
  <si>
    <t>7950500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</si>
  <si>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</si>
  <si>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Муниципальная программа "Повышение безопасности дорожного движения в муниципальном районе Сергиевский Самарской области до 2015 года"</t>
  </si>
  <si>
    <t>Муниципальная  программа "Развитие малого и среднего предпринимательства в муниципальном районе Сергиевский на 2011- 2015 годы"</t>
  </si>
  <si>
    <t>Муниципальная  программа "Развитие физической культуры и спорта муниципального района Сергиевский Самарской области"</t>
  </si>
  <si>
    <t>Муниципальная программа " Содержание улично-дорожной сети муниципального района Сергиевский"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</si>
  <si>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2013-2015 годы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</si>
  <si>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2012-2015гг."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</si>
  <si>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</si>
  <si>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Муниципальная программа "Стимулирование развития  жилищного строительства на территории муниципального района Сергиевский" на 2011-2015</t>
  </si>
  <si>
    <t>Муниципальная программа "Экологическая программа территории  муниципального  района Сергиевский на 2012-2014гг. и на плановый период до 2016 года"</t>
  </si>
  <si>
    <t xml:space="preserve"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2012-2015 гг." </t>
  </si>
  <si>
    <t>Муниципальная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</si>
  <si>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Муниципальная  программа "Дети муниципального района Сергиевский на 2013- 2015 годы</t>
  </si>
  <si>
    <t>Муниципальная  программа "Развитие физической культуры и спорта муниципального района Сергиевский Самарской области на 2014- 2016 годы</t>
  </si>
  <si>
    <t>Муниципальная  программа "Развитие муниципальной службы в администрации муниципального района Сергиевский"</t>
  </si>
  <si>
    <t>в том числе за счёт безвозмездных поступлений</t>
  </si>
  <si>
    <t>Субсидии бюджетным учреждениям</t>
  </si>
  <si>
    <t>Иные дотации</t>
  </si>
  <si>
    <t>Приложение № 7                                              к  Решению Собрания представителей муниципального района Сергиевский                                                 № 71                                                                от "20" декабря  2013г.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</si>
</sst>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1" fontId="4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66" fontId="0" fillId="0" borderId="0" xfId="0" applyNumberForma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233"/>
  <sheetViews>
    <sheetView tabSelected="1" view="pageBreakPreview" zoomScale="75" zoomScaleSheetLayoutView="75" zoomScalePageLayoutView="0" workbookViewId="0" topLeftCell="A219">
      <selection activeCell="G227" sqref="G227"/>
    </sheetView>
  </sheetViews>
  <sheetFormatPr defaultColWidth="9.00390625" defaultRowHeight="12.75"/>
  <cols>
    <col min="1" max="1" width="13.37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16.375" style="2" customWidth="1"/>
    <col min="8" max="8" width="15.125" style="2" customWidth="1"/>
    <col min="9" max="9" width="14.75390625" style="2" customWidth="1"/>
    <col min="10" max="10" width="16.00390625" style="2" customWidth="1"/>
    <col min="11" max="16384" width="9.125" style="2" customWidth="1"/>
  </cols>
  <sheetData>
    <row r="1" spans="6:10" ht="124.5" customHeight="1">
      <c r="F1" s="3"/>
      <c r="G1" s="37"/>
      <c r="H1" s="37"/>
      <c r="I1" s="37" t="s">
        <v>196</v>
      </c>
      <c r="J1" s="37"/>
    </row>
    <row r="2" spans="8:10" ht="18" customHeight="1">
      <c r="H2" s="4"/>
      <c r="I2" s="4"/>
      <c r="J2" s="4"/>
    </row>
    <row r="3" spans="1:10" ht="54" customHeight="1">
      <c r="A3" s="38" t="s">
        <v>148</v>
      </c>
      <c r="B3" s="38"/>
      <c r="C3" s="38"/>
      <c r="D3" s="38"/>
      <c r="E3" s="38"/>
      <c r="F3" s="38"/>
      <c r="G3" s="38"/>
      <c r="H3" s="38"/>
      <c r="I3" s="38"/>
      <c r="J3" s="38"/>
    </row>
    <row r="4" spans="8:10" ht="18" customHeight="1">
      <c r="H4" s="4"/>
      <c r="I4" s="4"/>
      <c r="J4" s="4"/>
    </row>
    <row r="5" spans="1:10" ht="48.75" customHeight="1">
      <c r="A5" s="39" t="s">
        <v>67</v>
      </c>
      <c r="B5" s="39" t="s">
        <v>66</v>
      </c>
      <c r="C5" s="36" t="s">
        <v>0</v>
      </c>
      <c r="D5" s="36" t="s">
        <v>1</v>
      </c>
      <c r="E5" s="36" t="s">
        <v>2</v>
      </c>
      <c r="F5" s="36" t="s">
        <v>3</v>
      </c>
      <c r="G5" s="39" t="s">
        <v>146</v>
      </c>
      <c r="H5" s="39"/>
      <c r="I5" s="39" t="s">
        <v>147</v>
      </c>
      <c r="J5" s="39"/>
    </row>
    <row r="6" spans="1:10" ht="81.75" customHeight="1">
      <c r="A6" s="39"/>
      <c r="B6" s="39"/>
      <c r="C6" s="36"/>
      <c r="D6" s="36"/>
      <c r="E6" s="36"/>
      <c r="F6" s="36"/>
      <c r="G6" s="7" t="s">
        <v>77</v>
      </c>
      <c r="H6" s="32" t="s">
        <v>193</v>
      </c>
      <c r="I6" s="7" t="s">
        <v>77</v>
      </c>
      <c r="J6" s="32" t="s">
        <v>193</v>
      </c>
    </row>
    <row r="7" spans="1:10" ht="31.5">
      <c r="A7" s="11">
        <v>600</v>
      </c>
      <c r="B7" s="12" t="s">
        <v>81</v>
      </c>
      <c r="C7" s="13"/>
      <c r="D7" s="13"/>
      <c r="E7" s="14"/>
      <c r="F7" s="14"/>
      <c r="G7" s="15">
        <f aca="true" t="shared" si="0" ref="G7:J8">G8</f>
        <v>3450</v>
      </c>
      <c r="H7" s="15">
        <f t="shared" si="0"/>
        <v>0</v>
      </c>
      <c r="I7" s="15">
        <f t="shared" si="0"/>
        <v>3450</v>
      </c>
      <c r="J7" s="15">
        <f t="shared" si="0"/>
        <v>0</v>
      </c>
    </row>
    <row r="8" spans="1:10" ht="54.75" customHeight="1">
      <c r="A8" s="7">
        <v>600</v>
      </c>
      <c r="B8" s="16" t="s">
        <v>7</v>
      </c>
      <c r="C8" s="17" t="s">
        <v>62</v>
      </c>
      <c r="D8" s="17" t="s">
        <v>65</v>
      </c>
      <c r="E8" s="17"/>
      <c r="F8" s="17"/>
      <c r="G8" s="15">
        <f t="shared" si="0"/>
        <v>3450</v>
      </c>
      <c r="H8" s="15">
        <f t="shared" si="0"/>
        <v>0</v>
      </c>
      <c r="I8" s="15">
        <f t="shared" si="0"/>
        <v>3450</v>
      </c>
      <c r="J8" s="15">
        <f t="shared" si="0"/>
        <v>0</v>
      </c>
    </row>
    <row r="9" spans="1:10" ht="75.75" customHeight="1">
      <c r="A9" s="7">
        <v>600</v>
      </c>
      <c r="B9" s="16" t="s">
        <v>32</v>
      </c>
      <c r="C9" s="17" t="s">
        <v>62</v>
      </c>
      <c r="D9" s="17" t="s">
        <v>65</v>
      </c>
      <c r="E9" s="17" t="s">
        <v>99</v>
      </c>
      <c r="F9" s="17"/>
      <c r="G9" s="18">
        <f>G10+G11</f>
        <v>3450</v>
      </c>
      <c r="H9" s="18">
        <f>H10+H11</f>
        <v>0</v>
      </c>
      <c r="I9" s="18">
        <f>I10+I11</f>
        <v>3450</v>
      </c>
      <c r="J9" s="18">
        <f>J10+J11</f>
        <v>0</v>
      </c>
    </row>
    <row r="10" spans="1:10" ht="46.5" customHeight="1">
      <c r="A10" s="7">
        <v>600</v>
      </c>
      <c r="B10" s="34" t="s">
        <v>155</v>
      </c>
      <c r="C10" s="17" t="s">
        <v>62</v>
      </c>
      <c r="D10" s="17" t="s">
        <v>65</v>
      </c>
      <c r="E10" s="17" t="s">
        <v>99</v>
      </c>
      <c r="F10" s="17" t="s">
        <v>153</v>
      </c>
      <c r="G10" s="18">
        <v>2900</v>
      </c>
      <c r="H10" s="19">
        <v>0</v>
      </c>
      <c r="I10" s="19">
        <v>2900</v>
      </c>
      <c r="J10" s="19">
        <v>0</v>
      </c>
    </row>
    <row r="11" spans="1:10" ht="63" customHeight="1">
      <c r="A11" s="7">
        <v>600</v>
      </c>
      <c r="B11" s="34" t="s">
        <v>156</v>
      </c>
      <c r="C11" s="17" t="s">
        <v>62</v>
      </c>
      <c r="D11" s="17" t="s">
        <v>65</v>
      </c>
      <c r="E11" s="17" t="s">
        <v>99</v>
      </c>
      <c r="F11" s="17" t="s">
        <v>154</v>
      </c>
      <c r="G11" s="18">
        <v>550</v>
      </c>
      <c r="H11" s="19">
        <v>0</v>
      </c>
      <c r="I11" s="19">
        <v>550</v>
      </c>
      <c r="J11" s="19">
        <v>0</v>
      </c>
    </row>
    <row r="12" spans="1:10" ht="31.5">
      <c r="A12" s="11">
        <v>601</v>
      </c>
      <c r="B12" s="12" t="s">
        <v>4</v>
      </c>
      <c r="C12" s="14"/>
      <c r="D12" s="14"/>
      <c r="E12" s="14"/>
      <c r="F12" s="14"/>
      <c r="G12" s="15">
        <f>G13+G16+G21+G29+G32+G35+G38+G41+G44+G50+G54+G59+G62+G65+G68</f>
        <v>111609.31999999999</v>
      </c>
      <c r="H12" s="15">
        <f>H13+H16+H21+H29+H32+H35+H38+H41+H44+H50+H54+H59+H62+H65+H68</f>
        <v>0</v>
      </c>
      <c r="I12" s="15">
        <f>I13+I16+I21+I29+I32+I35+I38+I41+I44+I50+I54+I59+I62+I65+I68</f>
        <v>113625.57</v>
      </c>
      <c r="J12" s="15">
        <f>J13+J16+J21+J29+J32+J35+J38+J41+J44+J50+J54+J59+J62+J65+J68</f>
        <v>0</v>
      </c>
    </row>
    <row r="13" spans="1:10" ht="60.75" customHeight="1">
      <c r="A13" s="7">
        <v>601</v>
      </c>
      <c r="B13" s="16" t="s">
        <v>149</v>
      </c>
      <c r="C13" s="17" t="s">
        <v>62</v>
      </c>
      <c r="D13" s="17" t="s">
        <v>103</v>
      </c>
      <c r="E13" s="14"/>
      <c r="F13" s="14"/>
      <c r="G13" s="15">
        <f>G14</f>
        <v>1200</v>
      </c>
      <c r="H13" s="15">
        <f aca="true" t="shared" si="1" ref="H13:J14">H14</f>
        <v>0</v>
      </c>
      <c r="I13" s="15">
        <f t="shared" si="1"/>
        <v>1200</v>
      </c>
      <c r="J13" s="15">
        <f t="shared" si="1"/>
        <v>0</v>
      </c>
    </row>
    <row r="14" spans="1:10" ht="75.75">
      <c r="A14" s="7">
        <v>601</v>
      </c>
      <c r="B14" s="16" t="s">
        <v>32</v>
      </c>
      <c r="C14" s="17" t="s">
        <v>62</v>
      </c>
      <c r="D14" s="17" t="s">
        <v>103</v>
      </c>
      <c r="E14" s="17" t="s">
        <v>99</v>
      </c>
      <c r="F14" s="14"/>
      <c r="G14" s="18">
        <f>G15</f>
        <v>1200</v>
      </c>
      <c r="H14" s="18">
        <f t="shared" si="1"/>
        <v>0</v>
      </c>
      <c r="I14" s="18">
        <f t="shared" si="1"/>
        <v>1200</v>
      </c>
      <c r="J14" s="18">
        <f t="shared" si="1"/>
        <v>0</v>
      </c>
    </row>
    <row r="15" spans="1:10" ht="45.75">
      <c r="A15" s="7">
        <v>601</v>
      </c>
      <c r="B15" s="34" t="s">
        <v>155</v>
      </c>
      <c r="C15" s="17" t="s">
        <v>62</v>
      </c>
      <c r="D15" s="17" t="s">
        <v>103</v>
      </c>
      <c r="E15" s="17" t="s">
        <v>99</v>
      </c>
      <c r="F15" s="17" t="s">
        <v>153</v>
      </c>
      <c r="G15" s="18">
        <v>1200</v>
      </c>
      <c r="H15" s="15">
        <v>0</v>
      </c>
      <c r="I15" s="18">
        <v>1200</v>
      </c>
      <c r="J15" s="15">
        <v>0</v>
      </c>
    </row>
    <row r="16" spans="1:10" ht="24" customHeight="1">
      <c r="A16" s="7">
        <v>601</v>
      </c>
      <c r="B16" s="16" t="s">
        <v>10</v>
      </c>
      <c r="C16" s="17" t="s">
        <v>62</v>
      </c>
      <c r="D16" s="17" t="s">
        <v>63</v>
      </c>
      <c r="E16" s="17"/>
      <c r="F16" s="17"/>
      <c r="G16" s="15">
        <f>G17</f>
        <v>36414.35</v>
      </c>
      <c r="H16" s="15">
        <f>H17</f>
        <v>0</v>
      </c>
      <c r="I16" s="15">
        <f>I17</f>
        <v>39475.57000000001</v>
      </c>
      <c r="J16" s="15">
        <f>J17</f>
        <v>0</v>
      </c>
    </row>
    <row r="17" spans="1:10" ht="84" customHeight="1">
      <c r="A17" s="7">
        <v>601</v>
      </c>
      <c r="B17" s="16" t="s">
        <v>32</v>
      </c>
      <c r="C17" s="17" t="s">
        <v>62</v>
      </c>
      <c r="D17" s="17" t="s">
        <v>63</v>
      </c>
      <c r="E17" s="17" t="s">
        <v>99</v>
      </c>
      <c r="F17" s="17"/>
      <c r="G17" s="18">
        <f>SUM(G18:G20)</f>
        <v>36414.35</v>
      </c>
      <c r="H17" s="18">
        <f>SUM(H18:H20)</f>
        <v>0</v>
      </c>
      <c r="I17" s="18">
        <f>SUM(I18:I20)</f>
        <v>39475.57000000001</v>
      </c>
      <c r="J17" s="18">
        <f>SUM(J18:J20)</f>
        <v>0</v>
      </c>
    </row>
    <row r="18" spans="1:10" ht="48.75" customHeight="1">
      <c r="A18" s="7">
        <v>601</v>
      </c>
      <c r="B18" s="34" t="s">
        <v>155</v>
      </c>
      <c r="C18" s="17" t="s">
        <v>62</v>
      </c>
      <c r="D18" s="17" t="s">
        <v>63</v>
      </c>
      <c r="E18" s="17" t="s">
        <v>99</v>
      </c>
      <c r="F18" s="17" t="s">
        <v>153</v>
      </c>
      <c r="G18" s="18">
        <f>30617+50+1375+614</f>
        <v>32656</v>
      </c>
      <c r="H18" s="19">
        <v>0</v>
      </c>
      <c r="I18" s="19">
        <f>31617+200+50+1113+675.785</f>
        <v>33655.785</v>
      </c>
      <c r="J18" s="19">
        <v>0</v>
      </c>
    </row>
    <row r="19" spans="1:10" ht="53.25" customHeight="1">
      <c r="A19" s="7">
        <v>601</v>
      </c>
      <c r="B19" s="34" t="s">
        <v>156</v>
      </c>
      <c r="C19" s="17" t="s">
        <v>62</v>
      </c>
      <c r="D19" s="17" t="s">
        <v>63</v>
      </c>
      <c r="E19" s="17" t="s">
        <v>99</v>
      </c>
      <c r="F19" s="17" t="s">
        <v>154</v>
      </c>
      <c r="G19" s="18">
        <f>3000+614.35</f>
        <v>3614.35</v>
      </c>
      <c r="H19" s="18">
        <v>0</v>
      </c>
      <c r="I19" s="18">
        <f>4000+675.785+1000</f>
        <v>5675.785</v>
      </c>
      <c r="J19" s="18">
        <v>0</v>
      </c>
    </row>
    <row r="20" spans="1:10" ht="37.5" customHeight="1">
      <c r="A20" s="7">
        <v>601</v>
      </c>
      <c r="B20" s="34" t="s">
        <v>166</v>
      </c>
      <c r="C20" s="17" t="s">
        <v>62</v>
      </c>
      <c r="D20" s="17" t="s">
        <v>63</v>
      </c>
      <c r="E20" s="17" t="s">
        <v>99</v>
      </c>
      <c r="F20" s="17" t="s">
        <v>157</v>
      </c>
      <c r="G20" s="18">
        <f>114+30</f>
        <v>144</v>
      </c>
      <c r="H20" s="18">
        <v>0</v>
      </c>
      <c r="I20" s="18">
        <f>114+30</f>
        <v>144</v>
      </c>
      <c r="J20" s="18">
        <v>0</v>
      </c>
    </row>
    <row r="21" spans="1:10" ht="31.5" customHeight="1">
      <c r="A21" s="7">
        <v>601</v>
      </c>
      <c r="B21" s="16" t="s">
        <v>11</v>
      </c>
      <c r="C21" s="17" t="s">
        <v>62</v>
      </c>
      <c r="D21" s="17" t="s">
        <v>123</v>
      </c>
      <c r="E21" s="17"/>
      <c r="F21" s="17"/>
      <c r="G21" s="15">
        <f>G22+G24+G27</f>
        <v>22954</v>
      </c>
      <c r="H21" s="15">
        <f>H22+H24+H27</f>
        <v>0</v>
      </c>
      <c r="I21" s="15">
        <f>I22+I24+I27</f>
        <v>24900</v>
      </c>
      <c r="J21" s="15">
        <f>J22+J24+J27</f>
        <v>0</v>
      </c>
    </row>
    <row r="22" spans="1:10" ht="70.5" customHeight="1">
      <c r="A22" s="7">
        <v>601</v>
      </c>
      <c r="B22" s="16" t="s">
        <v>36</v>
      </c>
      <c r="C22" s="17" t="s">
        <v>62</v>
      </c>
      <c r="D22" s="17">
        <v>13</v>
      </c>
      <c r="E22" s="17" t="s">
        <v>101</v>
      </c>
      <c r="F22" s="17"/>
      <c r="G22" s="18">
        <f>G23</f>
        <v>2000</v>
      </c>
      <c r="H22" s="18">
        <f>H23</f>
        <v>0</v>
      </c>
      <c r="I22" s="18">
        <f>I23</f>
        <v>3000</v>
      </c>
      <c r="J22" s="18">
        <f>J23</f>
        <v>0</v>
      </c>
    </row>
    <row r="23" spans="1:10" ht="56.25" customHeight="1">
      <c r="A23" s="7">
        <v>601</v>
      </c>
      <c r="B23" s="34" t="s">
        <v>156</v>
      </c>
      <c r="C23" s="17" t="s">
        <v>62</v>
      </c>
      <c r="D23" s="17">
        <v>13</v>
      </c>
      <c r="E23" s="17" t="s">
        <v>101</v>
      </c>
      <c r="F23" s="17" t="s">
        <v>154</v>
      </c>
      <c r="G23" s="18">
        <v>2000</v>
      </c>
      <c r="H23" s="19">
        <v>0</v>
      </c>
      <c r="I23" s="19">
        <v>3000</v>
      </c>
      <c r="J23" s="19">
        <v>0</v>
      </c>
    </row>
    <row r="24" spans="1:10" ht="49.5" customHeight="1">
      <c r="A24" s="7">
        <v>601</v>
      </c>
      <c r="B24" s="16" t="s">
        <v>57</v>
      </c>
      <c r="C24" s="17" t="s">
        <v>62</v>
      </c>
      <c r="D24" s="17">
        <v>13</v>
      </c>
      <c r="E24" s="17" t="s">
        <v>102</v>
      </c>
      <c r="F24" s="17"/>
      <c r="G24" s="18">
        <f>SUM(G25:G25)+G26</f>
        <v>16954</v>
      </c>
      <c r="H24" s="18">
        <f>SUM(H25:H25)+H26</f>
        <v>0</v>
      </c>
      <c r="I24" s="18">
        <f>SUM(I25:I25)+I26</f>
        <v>17900</v>
      </c>
      <c r="J24" s="18">
        <f>SUM(J25:J25)+J26</f>
        <v>0</v>
      </c>
    </row>
    <row r="25" spans="1:10" ht="69" customHeight="1">
      <c r="A25" s="7">
        <v>601</v>
      </c>
      <c r="B25" s="34" t="s">
        <v>156</v>
      </c>
      <c r="C25" s="17" t="s">
        <v>62</v>
      </c>
      <c r="D25" s="17">
        <v>13</v>
      </c>
      <c r="E25" s="17" t="s">
        <v>102</v>
      </c>
      <c r="F25" s="17" t="s">
        <v>154</v>
      </c>
      <c r="G25" s="18">
        <f>5000+1554</f>
        <v>6554</v>
      </c>
      <c r="H25" s="19">
        <v>0</v>
      </c>
      <c r="I25" s="19">
        <f>7000+500</f>
        <v>7500</v>
      </c>
      <c r="J25" s="19">
        <v>0</v>
      </c>
    </row>
    <row r="26" spans="1:10" ht="30.75" customHeight="1">
      <c r="A26" s="7">
        <v>601</v>
      </c>
      <c r="B26" s="34" t="s">
        <v>194</v>
      </c>
      <c r="C26" s="17" t="s">
        <v>62</v>
      </c>
      <c r="D26" s="17">
        <v>13</v>
      </c>
      <c r="E26" s="17" t="s">
        <v>102</v>
      </c>
      <c r="F26" s="17" t="s">
        <v>158</v>
      </c>
      <c r="G26" s="18">
        <f>10000+400</f>
        <v>10400</v>
      </c>
      <c r="H26" s="19">
        <v>0</v>
      </c>
      <c r="I26" s="19">
        <f>10000+400</f>
        <v>10400</v>
      </c>
      <c r="J26" s="19">
        <v>0</v>
      </c>
    </row>
    <row r="27" spans="1:10" ht="31.5" customHeight="1">
      <c r="A27" s="7">
        <v>601</v>
      </c>
      <c r="B27" s="16" t="s">
        <v>49</v>
      </c>
      <c r="C27" s="17" t="s">
        <v>62</v>
      </c>
      <c r="D27" s="17">
        <v>13</v>
      </c>
      <c r="E27" s="17" t="s">
        <v>109</v>
      </c>
      <c r="F27" s="17"/>
      <c r="G27" s="18">
        <f>G28</f>
        <v>4000</v>
      </c>
      <c r="H27" s="18">
        <f>H28</f>
        <v>0</v>
      </c>
      <c r="I27" s="18">
        <f>I28</f>
        <v>4000</v>
      </c>
      <c r="J27" s="18">
        <f>J28</f>
        <v>0</v>
      </c>
    </row>
    <row r="28" spans="1:10" ht="24" customHeight="1">
      <c r="A28" s="7">
        <v>601</v>
      </c>
      <c r="B28" s="34" t="s">
        <v>194</v>
      </c>
      <c r="C28" s="17" t="s">
        <v>62</v>
      </c>
      <c r="D28" s="17">
        <v>13</v>
      </c>
      <c r="E28" s="17" t="s">
        <v>109</v>
      </c>
      <c r="F28" s="17" t="s">
        <v>158</v>
      </c>
      <c r="G28" s="18">
        <v>4000</v>
      </c>
      <c r="H28" s="19">
        <v>0</v>
      </c>
      <c r="I28" s="19">
        <v>4000</v>
      </c>
      <c r="J28" s="19">
        <v>0</v>
      </c>
    </row>
    <row r="29" spans="1:10" ht="27.75" customHeight="1">
      <c r="A29" s="7">
        <v>601</v>
      </c>
      <c r="B29" s="16" t="s">
        <v>12</v>
      </c>
      <c r="C29" s="17" t="s">
        <v>103</v>
      </c>
      <c r="D29" s="17" t="s">
        <v>63</v>
      </c>
      <c r="E29" s="17"/>
      <c r="F29" s="17"/>
      <c r="G29" s="15">
        <f>G30</f>
        <v>50</v>
      </c>
      <c r="H29" s="15">
        <f aca="true" t="shared" si="2" ref="H29:J30">H30</f>
        <v>0</v>
      </c>
      <c r="I29" s="15">
        <f t="shared" si="2"/>
        <v>50</v>
      </c>
      <c r="J29" s="15">
        <f t="shared" si="2"/>
        <v>0</v>
      </c>
    </row>
    <row r="30" spans="1:10" ht="39" customHeight="1">
      <c r="A30" s="7">
        <v>601</v>
      </c>
      <c r="B30" s="16" t="s">
        <v>37</v>
      </c>
      <c r="C30" s="17" t="s">
        <v>103</v>
      </c>
      <c r="D30" s="17" t="s">
        <v>63</v>
      </c>
      <c r="E30" s="17">
        <v>2090000</v>
      </c>
      <c r="F30" s="17"/>
      <c r="G30" s="18">
        <f>G31</f>
        <v>50</v>
      </c>
      <c r="H30" s="18">
        <f t="shared" si="2"/>
        <v>0</v>
      </c>
      <c r="I30" s="18">
        <f t="shared" si="2"/>
        <v>50</v>
      </c>
      <c r="J30" s="18">
        <f t="shared" si="2"/>
        <v>0</v>
      </c>
    </row>
    <row r="31" spans="1:10" ht="63" customHeight="1">
      <c r="A31" s="7">
        <v>601</v>
      </c>
      <c r="B31" s="34" t="s">
        <v>156</v>
      </c>
      <c r="C31" s="17" t="s">
        <v>103</v>
      </c>
      <c r="D31" s="17" t="s">
        <v>63</v>
      </c>
      <c r="E31" s="17">
        <v>2090000</v>
      </c>
      <c r="F31" s="17" t="s">
        <v>154</v>
      </c>
      <c r="G31" s="18">
        <v>50</v>
      </c>
      <c r="H31" s="19">
        <v>0</v>
      </c>
      <c r="I31" s="19">
        <v>50</v>
      </c>
      <c r="J31" s="19">
        <v>0</v>
      </c>
    </row>
    <row r="32" spans="1:10" s="5" customFormat="1" ht="51" customHeight="1">
      <c r="A32" s="7">
        <v>601</v>
      </c>
      <c r="B32" s="16" t="s">
        <v>72</v>
      </c>
      <c r="C32" s="17" t="s">
        <v>65</v>
      </c>
      <c r="D32" s="17" t="s">
        <v>104</v>
      </c>
      <c r="E32" s="17"/>
      <c r="F32" s="17"/>
      <c r="G32" s="15">
        <f>G33</f>
        <v>200</v>
      </c>
      <c r="H32" s="15">
        <f aca="true" t="shared" si="3" ref="H32:J33">H33</f>
        <v>0</v>
      </c>
      <c r="I32" s="15">
        <f t="shared" si="3"/>
        <v>200</v>
      </c>
      <c r="J32" s="15">
        <f t="shared" si="3"/>
        <v>0</v>
      </c>
    </row>
    <row r="33" spans="1:10" s="5" customFormat="1" ht="53.25" customHeight="1">
      <c r="A33" s="7">
        <v>601</v>
      </c>
      <c r="B33" s="16" t="s">
        <v>38</v>
      </c>
      <c r="C33" s="17" t="s">
        <v>65</v>
      </c>
      <c r="D33" s="17" t="s">
        <v>104</v>
      </c>
      <c r="E33" s="17">
        <v>2180000</v>
      </c>
      <c r="F33" s="20"/>
      <c r="G33" s="18">
        <f>G34</f>
        <v>200</v>
      </c>
      <c r="H33" s="18">
        <f t="shared" si="3"/>
        <v>0</v>
      </c>
      <c r="I33" s="18">
        <f t="shared" si="3"/>
        <v>200</v>
      </c>
      <c r="J33" s="18">
        <f t="shared" si="3"/>
        <v>0</v>
      </c>
    </row>
    <row r="34" spans="1:10" s="5" customFormat="1" ht="66" customHeight="1">
      <c r="A34" s="7">
        <v>601</v>
      </c>
      <c r="B34" s="34" t="s">
        <v>156</v>
      </c>
      <c r="C34" s="17" t="s">
        <v>65</v>
      </c>
      <c r="D34" s="17" t="s">
        <v>104</v>
      </c>
      <c r="E34" s="17">
        <v>2180000</v>
      </c>
      <c r="F34" s="17" t="s">
        <v>154</v>
      </c>
      <c r="G34" s="18">
        <v>200</v>
      </c>
      <c r="H34" s="21">
        <v>0</v>
      </c>
      <c r="I34" s="21">
        <v>200</v>
      </c>
      <c r="J34" s="21">
        <v>0</v>
      </c>
    </row>
    <row r="35" spans="1:10" s="5" customFormat="1" ht="59.25" customHeight="1">
      <c r="A35" s="7">
        <v>601</v>
      </c>
      <c r="B35" s="16" t="s">
        <v>55</v>
      </c>
      <c r="C35" s="17" t="s">
        <v>65</v>
      </c>
      <c r="D35" s="17">
        <v>14</v>
      </c>
      <c r="E35" s="17"/>
      <c r="F35" s="17"/>
      <c r="G35" s="15">
        <f aca="true" t="shared" si="4" ref="G35:J36">G36</f>
        <v>500</v>
      </c>
      <c r="H35" s="15">
        <f t="shared" si="4"/>
        <v>0</v>
      </c>
      <c r="I35" s="15">
        <f t="shared" si="4"/>
        <v>0</v>
      </c>
      <c r="J35" s="15">
        <f t="shared" si="4"/>
        <v>0</v>
      </c>
    </row>
    <row r="36" spans="1:10" s="5" customFormat="1" ht="60" customHeight="1">
      <c r="A36" s="7">
        <v>601</v>
      </c>
      <c r="B36" s="16" t="s">
        <v>178</v>
      </c>
      <c r="C36" s="17" t="s">
        <v>65</v>
      </c>
      <c r="D36" s="17">
        <v>14</v>
      </c>
      <c r="E36" s="17">
        <v>7950100</v>
      </c>
      <c r="F36" s="17"/>
      <c r="G36" s="18">
        <f t="shared" si="4"/>
        <v>500</v>
      </c>
      <c r="H36" s="18">
        <f t="shared" si="4"/>
        <v>0</v>
      </c>
      <c r="I36" s="18">
        <f t="shared" si="4"/>
        <v>0</v>
      </c>
      <c r="J36" s="18">
        <f t="shared" si="4"/>
        <v>0</v>
      </c>
    </row>
    <row r="37" spans="1:10" s="5" customFormat="1" ht="64.5" customHeight="1">
      <c r="A37" s="7">
        <v>601</v>
      </c>
      <c r="B37" s="34" t="s">
        <v>156</v>
      </c>
      <c r="C37" s="17" t="s">
        <v>65</v>
      </c>
      <c r="D37" s="17">
        <v>14</v>
      </c>
      <c r="E37" s="17">
        <v>7950100</v>
      </c>
      <c r="F37" s="17" t="s">
        <v>154</v>
      </c>
      <c r="G37" s="18">
        <v>500</v>
      </c>
      <c r="H37" s="19">
        <v>0</v>
      </c>
      <c r="I37" s="19">
        <v>0</v>
      </c>
      <c r="J37" s="19">
        <v>0</v>
      </c>
    </row>
    <row r="38" spans="1:10" s="5" customFormat="1" ht="27" customHeight="1">
      <c r="A38" s="7">
        <v>601</v>
      </c>
      <c r="B38" s="16" t="s">
        <v>14</v>
      </c>
      <c r="C38" s="17" t="s">
        <v>63</v>
      </c>
      <c r="D38" s="17" t="s">
        <v>59</v>
      </c>
      <c r="E38" s="17"/>
      <c r="F38" s="17"/>
      <c r="G38" s="15">
        <f>G39</f>
        <v>100</v>
      </c>
      <c r="H38" s="15">
        <f aca="true" t="shared" si="5" ref="H38:J39">H39</f>
        <v>0</v>
      </c>
      <c r="I38" s="15">
        <f t="shared" si="5"/>
        <v>100</v>
      </c>
      <c r="J38" s="15">
        <f t="shared" si="5"/>
        <v>0</v>
      </c>
    </row>
    <row r="39" spans="1:10" s="5" customFormat="1" ht="36" customHeight="1">
      <c r="A39" s="7">
        <v>601</v>
      </c>
      <c r="B39" s="16" t="s">
        <v>39</v>
      </c>
      <c r="C39" s="17" t="s">
        <v>63</v>
      </c>
      <c r="D39" s="17" t="s">
        <v>59</v>
      </c>
      <c r="E39" s="17">
        <v>2600000</v>
      </c>
      <c r="F39" s="17"/>
      <c r="G39" s="18">
        <f>G40</f>
        <v>100</v>
      </c>
      <c r="H39" s="18">
        <f t="shared" si="5"/>
        <v>0</v>
      </c>
      <c r="I39" s="18">
        <f t="shared" si="5"/>
        <v>100</v>
      </c>
      <c r="J39" s="18">
        <f t="shared" si="5"/>
        <v>0</v>
      </c>
    </row>
    <row r="40" spans="1:10" s="5" customFormat="1" ht="66" customHeight="1">
      <c r="A40" s="7">
        <v>601</v>
      </c>
      <c r="B40" s="34" t="s">
        <v>156</v>
      </c>
      <c r="C40" s="17" t="s">
        <v>63</v>
      </c>
      <c r="D40" s="17" t="s">
        <v>59</v>
      </c>
      <c r="E40" s="17">
        <v>2600000</v>
      </c>
      <c r="F40" s="17" t="s">
        <v>154</v>
      </c>
      <c r="G40" s="18">
        <v>100</v>
      </c>
      <c r="H40" s="21">
        <v>0</v>
      </c>
      <c r="I40" s="21">
        <v>100</v>
      </c>
      <c r="J40" s="21">
        <v>0</v>
      </c>
    </row>
    <row r="41" spans="1:10" s="5" customFormat="1" ht="17.25" customHeight="1">
      <c r="A41" s="7">
        <v>601</v>
      </c>
      <c r="B41" s="16" t="s">
        <v>73</v>
      </c>
      <c r="C41" s="17" t="s">
        <v>63</v>
      </c>
      <c r="D41" s="17" t="s">
        <v>104</v>
      </c>
      <c r="E41" s="17"/>
      <c r="F41" s="17"/>
      <c r="G41" s="15">
        <f>G42</f>
        <v>180</v>
      </c>
      <c r="H41" s="15">
        <f aca="true" t="shared" si="6" ref="H41:J42">H42</f>
        <v>0</v>
      </c>
      <c r="I41" s="15">
        <f t="shared" si="6"/>
        <v>0</v>
      </c>
      <c r="J41" s="15">
        <f t="shared" si="6"/>
        <v>0</v>
      </c>
    </row>
    <row r="42" spans="1:10" s="5" customFormat="1" ht="67.5" customHeight="1">
      <c r="A42" s="7">
        <v>601</v>
      </c>
      <c r="B42" s="22" t="s">
        <v>179</v>
      </c>
      <c r="C42" s="17" t="s">
        <v>63</v>
      </c>
      <c r="D42" s="17" t="s">
        <v>104</v>
      </c>
      <c r="E42" s="17">
        <v>7950200</v>
      </c>
      <c r="F42" s="17"/>
      <c r="G42" s="18">
        <f>G43</f>
        <v>180</v>
      </c>
      <c r="H42" s="18">
        <f t="shared" si="6"/>
        <v>0</v>
      </c>
      <c r="I42" s="18">
        <f t="shared" si="6"/>
        <v>0</v>
      </c>
      <c r="J42" s="18">
        <f t="shared" si="6"/>
        <v>0</v>
      </c>
    </row>
    <row r="43" spans="1:10" s="5" customFormat="1" ht="49.5" customHeight="1">
      <c r="A43" s="7">
        <v>601</v>
      </c>
      <c r="B43" s="34" t="s">
        <v>156</v>
      </c>
      <c r="C43" s="17" t="s">
        <v>63</v>
      </c>
      <c r="D43" s="17" t="s">
        <v>104</v>
      </c>
      <c r="E43" s="17">
        <v>7950200</v>
      </c>
      <c r="F43" s="17" t="s">
        <v>154</v>
      </c>
      <c r="G43" s="18">
        <v>180</v>
      </c>
      <c r="H43" s="21">
        <v>0</v>
      </c>
      <c r="I43" s="21">
        <v>0</v>
      </c>
      <c r="J43" s="21">
        <v>0</v>
      </c>
    </row>
    <row r="44" spans="1:10" s="5" customFormat="1" ht="33" customHeight="1">
      <c r="A44" s="7">
        <v>601</v>
      </c>
      <c r="B44" s="16" t="s">
        <v>15</v>
      </c>
      <c r="C44" s="17" t="s">
        <v>63</v>
      </c>
      <c r="D44" s="17">
        <v>12</v>
      </c>
      <c r="E44" s="17"/>
      <c r="F44" s="17"/>
      <c r="G44" s="15">
        <f>G45</f>
        <v>520.6</v>
      </c>
      <c r="H44" s="15">
        <f aca="true" t="shared" si="7" ref="H44:J45">H45</f>
        <v>0</v>
      </c>
      <c r="I44" s="15">
        <f t="shared" si="7"/>
        <v>0</v>
      </c>
      <c r="J44" s="15">
        <f t="shared" si="7"/>
        <v>0</v>
      </c>
    </row>
    <row r="45" spans="1:10" s="5" customFormat="1" ht="66.75" customHeight="1">
      <c r="A45" s="7">
        <v>601</v>
      </c>
      <c r="B45" s="22" t="s">
        <v>180</v>
      </c>
      <c r="C45" s="17" t="s">
        <v>63</v>
      </c>
      <c r="D45" s="17">
        <v>12</v>
      </c>
      <c r="E45" s="17">
        <v>7950300</v>
      </c>
      <c r="F45" s="17"/>
      <c r="G45" s="18">
        <f>G46</f>
        <v>520.6</v>
      </c>
      <c r="H45" s="18">
        <f t="shared" si="7"/>
        <v>0</v>
      </c>
      <c r="I45" s="18">
        <f t="shared" si="7"/>
        <v>0</v>
      </c>
      <c r="J45" s="18">
        <f t="shared" si="7"/>
        <v>0</v>
      </c>
    </row>
    <row r="46" spans="1:10" s="5" customFormat="1" ht="48.75" customHeight="1">
      <c r="A46" s="7">
        <v>601</v>
      </c>
      <c r="B46" s="34" t="s">
        <v>156</v>
      </c>
      <c r="C46" s="17" t="s">
        <v>63</v>
      </c>
      <c r="D46" s="17">
        <v>12</v>
      </c>
      <c r="E46" s="17">
        <v>7950300</v>
      </c>
      <c r="F46" s="17" t="s">
        <v>154</v>
      </c>
      <c r="G46" s="18">
        <v>520.6</v>
      </c>
      <c r="H46" s="18">
        <v>0</v>
      </c>
      <c r="I46" s="18">
        <v>0</v>
      </c>
      <c r="J46" s="18">
        <v>0</v>
      </c>
    </row>
    <row r="47" spans="1:10" s="5" customFormat="1" ht="22.5" customHeight="1" hidden="1">
      <c r="A47" s="7">
        <v>601</v>
      </c>
      <c r="B47" s="16" t="s">
        <v>27</v>
      </c>
      <c r="C47" s="17" t="s">
        <v>59</v>
      </c>
      <c r="D47" s="17" t="s">
        <v>62</v>
      </c>
      <c r="E47" s="17"/>
      <c r="F47" s="17"/>
      <c r="G47" s="15">
        <f>G48</f>
        <v>0</v>
      </c>
      <c r="H47" s="15">
        <f aca="true" t="shared" si="8" ref="H47:J48">H48</f>
        <v>0</v>
      </c>
      <c r="I47" s="15">
        <f t="shared" si="8"/>
        <v>0</v>
      </c>
      <c r="J47" s="15">
        <f t="shared" si="8"/>
        <v>0</v>
      </c>
    </row>
    <row r="48" spans="1:10" s="5" customFormat="1" ht="63.75" customHeight="1" hidden="1">
      <c r="A48" s="7">
        <v>601</v>
      </c>
      <c r="B48" s="16" t="s">
        <v>96</v>
      </c>
      <c r="C48" s="17" t="s">
        <v>59</v>
      </c>
      <c r="D48" s="17" t="s">
        <v>62</v>
      </c>
      <c r="E48" s="17">
        <v>7952900</v>
      </c>
      <c r="F48" s="17"/>
      <c r="G48" s="18">
        <f>G49</f>
        <v>0</v>
      </c>
      <c r="H48" s="18">
        <f t="shared" si="8"/>
        <v>0</v>
      </c>
      <c r="I48" s="18">
        <f t="shared" si="8"/>
        <v>0</v>
      </c>
      <c r="J48" s="18">
        <f t="shared" si="8"/>
        <v>0</v>
      </c>
    </row>
    <row r="49" spans="1:10" s="5" customFormat="1" ht="45.75" customHeight="1" hidden="1">
      <c r="A49" s="7">
        <v>601</v>
      </c>
      <c r="B49" s="34" t="s">
        <v>156</v>
      </c>
      <c r="C49" s="17" t="s">
        <v>59</v>
      </c>
      <c r="D49" s="17" t="s">
        <v>62</v>
      </c>
      <c r="E49" s="17">
        <v>7952900</v>
      </c>
      <c r="F49" s="17" t="s">
        <v>154</v>
      </c>
      <c r="G49" s="18">
        <v>0</v>
      </c>
      <c r="H49" s="21">
        <v>0</v>
      </c>
      <c r="I49" s="21">
        <v>0</v>
      </c>
      <c r="J49" s="21">
        <v>0</v>
      </c>
    </row>
    <row r="50" spans="1:10" s="5" customFormat="1" ht="19.5" customHeight="1">
      <c r="A50" s="7">
        <v>601</v>
      </c>
      <c r="B50" s="16" t="s">
        <v>29</v>
      </c>
      <c r="C50" s="17" t="s">
        <v>105</v>
      </c>
      <c r="D50" s="17" t="s">
        <v>103</v>
      </c>
      <c r="E50" s="17"/>
      <c r="F50" s="17"/>
      <c r="G50" s="15">
        <f>G51</f>
        <v>40500</v>
      </c>
      <c r="H50" s="15">
        <f>H51</f>
        <v>0</v>
      </c>
      <c r="I50" s="15">
        <f>I51</f>
        <v>41000</v>
      </c>
      <c r="J50" s="15">
        <f>J51</f>
        <v>0</v>
      </c>
    </row>
    <row r="51" spans="1:10" s="5" customFormat="1" ht="36.75" customHeight="1">
      <c r="A51" s="7">
        <v>601</v>
      </c>
      <c r="B51" s="16" t="s">
        <v>112</v>
      </c>
      <c r="C51" s="17" t="s">
        <v>105</v>
      </c>
      <c r="D51" s="17" t="s">
        <v>103</v>
      </c>
      <c r="E51" s="17" t="s">
        <v>111</v>
      </c>
      <c r="F51" s="17"/>
      <c r="G51" s="18">
        <f>G52+G53</f>
        <v>40500</v>
      </c>
      <c r="H51" s="18">
        <f>H52+H53</f>
        <v>0</v>
      </c>
      <c r="I51" s="18">
        <f>I52+I53</f>
        <v>41000</v>
      </c>
      <c r="J51" s="18">
        <f>J52+J53</f>
        <v>0</v>
      </c>
    </row>
    <row r="52" spans="1:10" s="5" customFormat="1" ht="24.75" customHeight="1">
      <c r="A52" s="7">
        <v>601</v>
      </c>
      <c r="B52" s="34" t="s">
        <v>194</v>
      </c>
      <c r="C52" s="17" t="s">
        <v>105</v>
      </c>
      <c r="D52" s="17" t="s">
        <v>103</v>
      </c>
      <c r="E52" s="17" t="s">
        <v>111</v>
      </c>
      <c r="F52" s="17" t="s">
        <v>158</v>
      </c>
      <c r="G52" s="18">
        <f>39500+1000</f>
        <v>40500</v>
      </c>
      <c r="H52" s="21">
        <v>0</v>
      </c>
      <c r="I52" s="21">
        <f>39500+1500</f>
        <v>41000</v>
      </c>
      <c r="J52" s="21">
        <v>0</v>
      </c>
    </row>
    <row r="53" spans="1:10" s="5" customFormat="1" ht="90.75" customHeight="1" hidden="1">
      <c r="A53" s="7">
        <v>601</v>
      </c>
      <c r="B53" s="16" t="s">
        <v>122</v>
      </c>
      <c r="C53" s="17" t="s">
        <v>17</v>
      </c>
      <c r="D53" s="17" t="s">
        <v>8</v>
      </c>
      <c r="E53" s="17">
        <v>4210000</v>
      </c>
      <c r="F53" s="17" t="s">
        <v>121</v>
      </c>
      <c r="G53" s="18">
        <v>0</v>
      </c>
      <c r="H53" s="21">
        <v>0</v>
      </c>
      <c r="I53" s="21"/>
      <c r="J53" s="21"/>
    </row>
    <row r="54" spans="1:10" s="5" customFormat="1" ht="25.5" customHeight="1">
      <c r="A54" s="7">
        <v>601</v>
      </c>
      <c r="B54" s="16" t="s">
        <v>18</v>
      </c>
      <c r="C54" s="17" t="s">
        <v>105</v>
      </c>
      <c r="D54" s="17" t="s">
        <v>104</v>
      </c>
      <c r="E54" s="17"/>
      <c r="F54" s="17"/>
      <c r="G54" s="15">
        <f>G55+G57</f>
        <v>1500</v>
      </c>
      <c r="H54" s="15">
        <f>H55+H57</f>
        <v>0</v>
      </c>
      <c r="I54" s="15">
        <f>I55+I57</f>
        <v>1500</v>
      </c>
      <c r="J54" s="15">
        <f>J55+J57</f>
        <v>0</v>
      </c>
    </row>
    <row r="55" spans="1:10" s="5" customFormat="1" ht="97.5" customHeight="1">
      <c r="A55" s="7">
        <v>601</v>
      </c>
      <c r="B55" s="16" t="s">
        <v>44</v>
      </c>
      <c r="C55" s="17" t="s">
        <v>105</v>
      </c>
      <c r="D55" s="17" t="s">
        <v>104</v>
      </c>
      <c r="E55" s="17" t="s">
        <v>110</v>
      </c>
      <c r="F55" s="17"/>
      <c r="G55" s="18">
        <f>G56</f>
        <v>1500</v>
      </c>
      <c r="H55" s="18">
        <f>H56</f>
        <v>0</v>
      </c>
      <c r="I55" s="18">
        <f>I56</f>
        <v>1500</v>
      </c>
      <c r="J55" s="18">
        <f>J56</f>
        <v>0</v>
      </c>
    </row>
    <row r="56" spans="1:10" s="5" customFormat="1" ht="20.25" customHeight="1">
      <c r="A56" s="7">
        <v>601</v>
      </c>
      <c r="B56" s="34" t="s">
        <v>194</v>
      </c>
      <c r="C56" s="17" t="s">
        <v>105</v>
      </c>
      <c r="D56" s="17" t="s">
        <v>104</v>
      </c>
      <c r="E56" s="17" t="s">
        <v>110</v>
      </c>
      <c r="F56" s="17" t="s">
        <v>158</v>
      </c>
      <c r="G56" s="18">
        <v>1500</v>
      </c>
      <c r="H56" s="18">
        <v>0</v>
      </c>
      <c r="I56" s="18">
        <v>1500</v>
      </c>
      <c r="J56" s="18">
        <v>0</v>
      </c>
    </row>
    <row r="57" spans="1:10" s="5" customFormat="1" ht="67.5" customHeight="1" hidden="1">
      <c r="A57" s="7">
        <v>601</v>
      </c>
      <c r="B57" s="16" t="s">
        <v>94</v>
      </c>
      <c r="C57" s="17" t="s">
        <v>105</v>
      </c>
      <c r="D57" s="17" t="s">
        <v>104</v>
      </c>
      <c r="E57" s="17">
        <v>7950600</v>
      </c>
      <c r="F57" s="17"/>
      <c r="G57" s="18">
        <f>G58</f>
        <v>0</v>
      </c>
      <c r="H57" s="18">
        <f>H58</f>
        <v>0</v>
      </c>
      <c r="I57" s="18">
        <f>I58</f>
        <v>0</v>
      </c>
      <c r="J57" s="18">
        <f>J58</f>
        <v>0</v>
      </c>
    </row>
    <row r="58" spans="1:10" s="5" customFormat="1" ht="66" customHeight="1" hidden="1">
      <c r="A58" s="7">
        <v>601</v>
      </c>
      <c r="B58" s="16" t="s">
        <v>118</v>
      </c>
      <c r="C58" s="17" t="s">
        <v>105</v>
      </c>
      <c r="D58" s="17" t="s">
        <v>104</v>
      </c>
      <c r="E58" s="17">
        <v>7950600</v>
      </c>
      <c r="F58" s="17" t="s">
        <v>117</v>
      </c>
      <c r="G58" s="18">
        <v>0</v>
      </c>
      <c r="H58" s="21">
        <v>0</v>
      </c>
      <c r="I58" s="21">
        <v>0</v>
      </c>
      <c r="J58" s="21">
        <v>0</v>
      </c>
    </row>
    <row r="59" spans="1:10" s="5" customFormat="1" ht="23.25" customHeight="1">
      <c r="A59" s="7">
        <v>601</v>
      </c>
      <c r="B59" s="16" t="s">
        <v>20</v>
      </c>
      <c r="C59" s="17" t="s">
        <v>107</v>
      </c>
      <c r="D59" s="17" t="s">
        <v>62</v>
      </c>
      <c r="E59" s="17"/>
      <c r="F59" s="17"/>
      <c r="G59" s="15">
        <f>G60</f>
        <v>4000</v>
      </c>
      <c r="H59" s="15">
        <f aca="true" t="shared" si="9" ref="H59:J60">H60</f>
        <v>0</v>
      </c>
      <c r="I59" s="15">
        <f t="shared" si="9"/>
        <v>5000</v>
      </c>
      <c r="J59" s="15">
        <f t="shared" si="9"/>
        <v>0</v>
      </c>
    </row>
    <row r="60" spans="1:10" s="5" customFormat="1" ht="34.5" customHeight="1">
      <c r="A60" s="7">
        <v>601</v>
      </c>
      <c r="B60" s="16" t="s">
        <v>69</v>
      </c>
      <c r="C60" s="17" t="s">
        <v>107</v>
      </c>
      <c r="D60" s="17" t="s">
        <v>62</v>
      </c>
      <c r="E60" s="17" t="s">
        <v>113</v>
      </c>
      <c r="F60" s="17"/>
      <c r="G60" s="18">
        <f>G61</f>
        <v>4000</v>
      </c>
      <c r="H60" s="18">
        <f t="shared" si="9"/>
        <v>0</v>
      </c>
      <c r="I60" s="18">
        <f t="shared" si="9"/>
        <v>5000</v>
      </c>
      <c r="J60" s="18">
        <f t="shared" si="9"/>
        <v>0</v>
      </c>
    </row>
    <row r="61" spans="1:10" s="5" customFormat="1" ht="25.5" customHeight="1">
      <c r="A61" s="7">
        <v>601</v>
      </c>
      <c r="B61" s="34" t="s">
        <v>194</v>
      </c>
      <c r="C61" s="17" t="s">
        <v>107</v>
      </c>
      <c r="D61" s="17" t="s">
        <v>62</v>
      </c>
      <c r="E61" s="17" t="s">
        <v>113</v>
      </c>
      <c r="F61" s="17" t="s">
        <v>158</v>
      </c>
      <c r="G61" s="18">
        <v>4000</v>
      </c>
      <c r="H61" s="21">
        <v>0</v>
      </c>
      <c r="I61" s="21">
        <v>5000</v>
      </c>
      <c r="J61" s="21">
        <v>0</v>
      </c>
    </row>
    <row r="62" spans="1:10" s="5" customFormat="1" ht="17.25" customHeight="1">
      <c r="A62" s="7">
        <v>601</v>
      </c>
      <c r="B62" s="16" t="s">
        <v>24</v>
      </c>
      <c r="C62" s="17">
        <v>10</v>
      </c>
      <c r="D62" s="17" t="s">
        <v>65</v>
      </c>
      <c r="E62" s="17"/>
      <c r="F62" s="17"/>
      <c r="G62" s="15">
        <f>G63</f>
        <v>2244.37</v>
      </c>
      <c r="H62" s="15">
        <f aca="true" t="shared" si="10" ref="H62:J63">H63</f>
        <v>0</v>
      </c>
      <c r="I62" s="15">
        <f t="shared" si="10"/>
        <v>0</v>
      </c>
      <c r="J62" s="15">
        <f t="shared" si="10"/>
        <v>0</v>
      </c>
    </row>
    <row r="63" spans="1:10" s="5" customFormat="1" ht="50.25" customHeight="1">
      <c r="A63" s="7">
        <v>601</v>
      </c>
      <c r="B63" s="22" t="s">
        <v>89</v>
      </c>
      <c r="C63" s="17">
        <v>10</v>
      </c>
      <c r="D63" s="17" t="s">
        <v>65</v>
      </c>
      <c r="E63" s="17">
        <v>7951300</v>
      </c>
      <c r="F63" s="17"/>
      <c r="G63" s="18">
        <f>G64</f>
        <v>2244.37</v>
      </c>
      <c r="H63" s="18">
        <f t="shared" si="10"/>
        <v>0</v>
      </c>
      <c r="I63" s="18">
        <f t="shared" si="10"/>
        <v>0</v>
      </c>
      <c r="J63" s="18">
        <f t="shared" si="10"/>
        <v>0</v>
      </c>
    </row>
    <row r="64" spans="1:10" s="5" customFormat="1" ht="38.25" customHeight="1">
      <c r="A64" s="7">
        <v>601</v>
      </c>
      <c r="B64" s="34" t="s">
        <v>167</v>
      </c>
      <c r="C64" s="17">
        <v>10</v>
      </c>
      <c r="D64" s="17" t="s">
        <v>65</v>
      </c>
      <c r="E64" s="17">
        <v>7951300</v>
      </c>
      <c r="F64" s="17" t="s">
        <v>159</v>
      </c>
      <c r="G64" s="18">
        <v>2244.37</v>
      </c>
      <c r="H64" s="21">
        <v>0</v>
      </c>
      <c r="I64" s="21">
        <v>0</v>
      </c>
      <c r="J64" s="21">
        <v>0</v>
      </c>
    </row>
    <row r="65" spans="1:10" s="5" customFormat="1" ht="37.5" customHeight="1">
      <c r="A65" s="7">
        <v>601</v>
      </c>
      <c r="B65" s="16" t="s">
        <v>25</v>
      </c>
      <c r="C65" s="17">
        <v>10</v>
      </c>
      <c r="D65" s="17" t="s">
        <v>100</v>
      </c>
      <c r="E65" s="17"/>
      <c r="F65" s="17"/>
      <c r="G65" s="15">
        <f aca="true" t="shared" si="11" ref="G65:J66">G66</f>
        <v>601</v>
      </c>
      <c r="H65" s="15">
        <f t="shared" si="11"/>
        <v>0</v>
      </c>
      <c r="I65" s="15">
        <f t="shared" si="11"/>
        <v>200</v>
      </c>
      <c r="J65" s="15">
        <f t="shared" si="11"/>
        <v>0</v>
      </c>
    </row>
    <row r="66" spans="1:10" s="5" customFormat="1" ht="34.5" customHeight="1">
      <c r="A66" s="7">
        <v>601</v>
      </c>
      <c r="B66" s="16" t="s">
        <v>53</v>
      </c>
      <c r="C66" s="17">
        <v>10</v>
      </c>
      <c r="D66" s="17" t="s">
        <v>100</v>
      </c>
      <c r="E66" s="17">
        <v>5140000</v>
      </c>
      <c r="F66" s="17"/>
      <c r="G66" s="18">
        <f t="shared" si="11"/>
        <v>601</v>
      </c>
      <c r="H66" s="18">
        <f t="shared" si="11"/>
        <v>0</v>
      </c>
      <c r="I66" s="18">
        <f t="shared" si="11"/>
        <v>200</v>
      </c>
      <c r="J66" s="18">
        <f t="shared" si="11"/>
        <v>0</v>
      </c>
    </row>
    <row r="67" spans="1:10" s="5" customFormat="1" ht="63.75" customHeight="1">
      <c r="A67" s="7">
        <v>601</v>
      </c>
      <c r="B67" s="34" t="s">
        <v>156</v>
      </c>
      <c r="C67" s="17">
        <v>10</v>
      </c>
      <c r="D67" s="17" t="s">
        <v>100</v>
      </c>
      <c r="E67" s="17">
        <v>5140000</v>
      </c>
      <c r="F67" s="17" t="s">
        <v>154</v>
      </c>
      <c r="G67" s="18">
        <v>601</v>
      </c>
      <c r="H67" s="18">
        <v>0</v>
      </c>
      <c r="I67" s="18">
        <v>200</v>
      </c>
      <c r="J67" s="18">
        <v>0</v>
      </c>
    </row>
    <row r="68" spans="1:10" s="5" customFormat="1" ht="19.5" customHeight="1">
      <c r="A68" s="7">
        <v>601</v>
      </c>
      <c r="B68" s="16" t="s">
        <v>90</v>
      </c>
      <c r="C68" s="17">
        <v>11</v>
      </c>
      <c r="D68" s="17" t="s">
        <v>62</v>
      </c>
      <c r="E68" s="17"/>
      <c r="F68" s="17"/>
      <c r="G68" s="15">
        <f aca="true" t="shared" si="12" ref="G68:J69">G69</f>
        <v>645</v>
      </c>
      <c r="H68" s="15">
        <f t="shared" si="12"/>
        <v>0</v>
      </c>
      <c r="I68" s="15">
        <f t="shared" si="12"/>
        <v>0</v>
      </c>
      <c r="J68" s="15">
        <f t="shared" si="12"/>
        <v>0</v>
      </c>
    </row>
    <row r="69" spans="1:10" s="5" customFormat="1" ht="75.75" customHeight="1">
      <c r="A69" s="7">
        <v>601</v>
      </c>
      <c r="B69" s="16" t="s">
        <v>181</v>
      </c>
      <c r="C69" s="17">
        <v>11</v>
      </c>
      <c r="D69" s="17" t="s">
        <v>62</v>
      </c>
      <c r="E69" s="17">
        <v>7950900</v>
      </c>
      <c r="F69" s="17"/>
      <c r="G69" s="18">
        <f t="shared" si="12"/>
        <v>645</v>
      </c>
      <c r="H69" s="18">
        <f t="shared" si="12"/>
        <v>0</v>
      </c>
      <c r="I69" s="18">
        <f t="shared" si="12"/>
        <v>0</v>
      </c>
      <c r="J69" s="18">
        <f t="shared" si="12"/>
        <v>0</v>
      </c>
    </row>
    <row r="70" spans="1:10" s="5" customFormat="1" ht="55.5" customHeight="1">
      <c r="A70" s="7">
        <v>601</v>
      </c>
      <c r="B70" s="34" t="s">
        <v>156</v>
      </c>
      <c r="C70" s="17">
        <v>11</v>
      </c>
      <c r="D70" s="17" t="s">
        <v>62</v>
      </c>
      <c r="E70" s="17">
        <v>7950900</v>
      </c>
      <c r="F70" s="17" t="s">
        <v>154</v>
      </c>
      <c r="G70" s="18">
        <v>645</v>
      </c>
      <c r="H70" s="18">
        <v>0</v>
      </c>
      <c r="I70" s="18">
        <v>0</v>
      </c>
      <c r="J70" s="18">
        <v>0</v>
      </c>
    </row>
    <row r="71" spans="1:10" s="6" customFormat="1" ht="63">
      <c r="A71" s="11">
        <v>602</v>
      </c>
      <c r="B71" s="12" t="s">
        <v>87</v>
      </c>
      <c r="C71" s="14"/>
      <c r="D71" s="14"/>
      <c r="E71" s="14"/>
      <c r="F71" s="14"/>
      <c r="G71" s="15">
        <f>G78+G83+G86+G93+G100+G111+G116+G124+G129</f>
        <v>328738.57798</v>
      </c>
      <c r="H71" s="15">
        <f>H78+H83+H86+H93+H100+H111+H116+H124+H129</f>
        <v>192804.47095000002</v>
      </c>
      <c r="I71" s="15">
        <f>I78+I83+I86+I93+I100+I111+I116+I124+I129</f>
        <v>302978.61600000004</v>
      </c>
      <c r="J71" s="15">
        <f>J78+J83+J86+J93+J100+J111+J116+J124+J129</f>
        <v>214822.047</v>
      </c>
    </row>
    <row r="72" spans="1:10" s="6" customFormat="1" ht="15.75" hidden="1">
      <c r="A72" s="11"/>
      <c r="B72" s="16" t="s">
        <v>10</v>
      </c>
      <c r="C72" s="17" t="s">
        <v>5</v>
      </c>
      <c r="D72" s="17" t="s">
        <v>9</v>
      </c>
      <c r="E72" s="17"/>
      <c r="F72" s="17"/>
      <c r="G72" s="15">
        <f>G73</f>
        <v>0</v>
      </c>
      <c r="H72" s="15">
        <f>H73</f>
        <v>0</v>
      </c>
      <c r="I72" s="15"/>
      <c r="J72" s="15"/>
    </row>
    <row r="73" spans="1:10" s="6" customFormat="1" ht="30" hidden="1">
      <c r="A73" s="11"/>
      <c r="B73" s="16" t="s">
        <v>56</v>
      </c>
      <c r="C73" s="17" t="s">
        <v>5</v>
      </c>
      <c r="D73" s="17" t="s">
        <v>9</v>
      </c>
      <c r="E73" s="17">
        <v>7950000</v>
      </c>
      <c r="F73" s="17"/>
      <c r="G73" s="18">
        <f>G74</f>
        <v>0</v>
      </c>
      <c r="H73" s="18">
        <f>H74</f>
        <v>0</v>
      </c>
      <c r="I73" s="18"/>
      <c r="J73" s="18"/>
    </row>
    <row r="74" spans="1:10" s="6" customFormat="1" ht="15.75" hidden="1">
      <c r="A74" s="11"/>
      <c r="B74" s="16" t="s">
        <v>47</v>
      </c>
      <c r="C74" s="17" t="s">
        <v>5</v>
      </c>
      <c r="D74" s="17" t="s">
        <v>9</v>
      </c>
      <c r="E74" s="17">
        <v>7950000</v>
      </c>
      <c r="F74" s="17" t="s">
        <v>48</v>
      </c>
      <c r="G74" s="18">
        <v>0</v>
      </c>
      <c r="H74" s="18">
        <v>0</v>
      </c>
      <c r="I74" s="18"/>
      <c r="J74" s="18"/>
    </row>
    <row r="75" spans="1:10" s="6" customFormat="1" ht="45.75" hidden="1">
      <c r="A75" s="7">
        <v>602</v>
      </c>
      <c r="B75" s="16" t="s">
        <v>98</v>
      </c>
      <c r="C75" s="17" t="s">
        <v>5</v>
      </c>
      <c r="D75" s="17" t="s">
        <v>22</v>
      </c>
      <c r="E75" s="17"/>
      <c r="F75" s="17"/>
      <c r="G75" s="15">
        <f>G76</f>
        <v>0</v>
      </c>
      <c r="H75" s="15">
        <f>H76</f>
        <v>0</v>
      </c>
      <c r="I75" s="15"/>
      <c r="J75" s="15"/>
    </row>
    <row r="76" spans="1:10" s="6" customFormat="1" ht="108" customHeight="1" hidden="1">
      <c r="A76" s="7">
        <v>602</v>
      </c>
      <c r="B76" s="22" t="s">
        <v>78</v>
      </c>
      <c r="C76" s="17" t="s">
        <v>5</v>
      </c>
      <c r="D76" s="17" t="s">
        <v>22</v>
      </c>
      <c r="E76" s="17">
        <v>7951500</v>
      </c>
      <c r="F76" s="17"/>
      <c r="G76" s="18">
        <f>G77</f>
        <v>0</v>
      </c>
      <c r="H76" s="18">
        <f>H77</f>
        <v>0</v>
      </c>
      <c r="I76" s="18"/>
      <c r="J76" s="18"/>
    </row>
    <row r="77" spans="1:10" s="6" customFormat="1" ht="21" customHeight="1" hidden="1">
      <c r="A77" s="7">
        <v>602</v>
      </c>
      <c r="B77" s="16" t="s">
        <v>47</v>
      </c>
      <c r="C77" s="17" t="s">
        <v>5</v>
      </c>
      <c r="D77" s="17" t="s">
        <v>22</v>
      </c>
      <c r="E77" s="17">
        <v>7951500</v>
      </c>
      <c r="F77" s="17" t="s">
        <v>48</v>
      </c>
      <c r="G77" s="18">
        <v>0</v>
      </c>
      <c r="H77" s="18">
        <v>0</v>
      </c>
      <c r="I77" s="18"/>
      <c r="J77" s="18"/>
    </row>
    <row r="78" spans="1:10" ht="19.5" customHeight="1">
      <c r="A78" s="7">
        <v>602</v>
      </c>
      <c r="B78" s="16" t="s">
        <v>11</v>
      </c>
      <c r="C78" s="17" t="s">
        <v>62</v>
      </c>
      <c r="D78" s="17">
        <v>13</v>
      </c>
      <c r="E78" s="17"/>
      <c r="F78" s="17"/>
      <c r="G78" s="15">
        <f>G79</f>
        <v>11440</v>
      </c>
      <c r="H78" s="15">
        <f>H79</f>
        <v>0</v>
      </c>
      <c r="I78" s="15">
        <f>I79</f>
        <v>11490</v>
      </c>
      <c r="J78" s="15">
        <f>J79</f>
        <v>0</v>
      </c>
    </row>
    <row r="79" spans="1:10" ht="95.25" customHeight="1">
      <c r="A79" s="7">
        <v>602</v>
      </c>
      <c r="B79" s="16" t="s">
        <v>32</v>
      </c>
      <c r="C79" s="17" t="s">
        <v>62</v>
      </c>
      <c r="D79" s="17">
        <v>13</v>
      </c>
      <c r="E79" s="17" t="s">
        <v>99</v>
      </c>
      <c r="F79" s="17"/>
      <c r="G79" s="18">
        <f>SUM(G80:G82)</f>
        <v>11440</v>
      </c>
      <c r="H79" s="18">
        <f>SUM(H80:H82)</f>
        <v>0</v>
      </c>
      <c r="I79" s="18">
        <f>SUM(I80:I82)</f>
        <v>11490</v>
      </c>
      <c r="J79" s="18">
        <f>SUM(J80:J82)</f>
        <v>0</v>
      </c>
    </row>
    <row r="80" spans="1:10" ht="49.5" customHeight="1">
      <c r="A80" s="7">
        <v>602</v>
      </c>
      <c r="B80" s="34" t="s">
        <v>155</v>
      </c>
      <c r="C80" s="17" t="s">
        <v>62</v>
      </c>
      <c r="D80" s="17">
        <v>13</v>
      </c>
      <c r="E80" s="17" t="s">
        <v>99</v>
      </c>
      <c r="F80" s="17" t="s">
        <v>153</v>
      </c>
      <c r="G80" s="18">
        <f>9492.5+999.5</f>
        <v>10492</v>
      </c>
      <c r="H80" s="19">
        <v>0</v>
      </c>
      <c r="I80" s="19">
        <v>10492</v>
      </c>
      <c r="J80" s="19">
        <v>0</v>
      </c>
    </row>
    <row r="81" spans="1:10" ht="55.5" customHeight="1">
      <c r="A81" s="7">
        <v>602</v>
      </c>
      <c r="B81" s="34" t="s">
        <v>156</v>
      </c>
      <c r="C81" s="17" t="s">
        <v>62</v>
      </c>
      <c r="D81" s="17">
        <v>13</v>
      </c>
      <c r="E81" s="17" t="s">
        <v>99</v>
      </c>
      <c r="F81" s="17" t="s">
        <v>154</v>
      </c>
      <c r="G81" s="18">
        <f>500+440</f>
        <v>940</v>
      </c>
      <c r="H81" s="19">
        <v>0</v>
      </c>
      <c r="I81" s="19">
        <f>500+490</f>
        <v>990</v>
      </c>
      <c r="J81" s="19">
        <v>0</v>
      </c>
    </row>
    <row r="82" spans="1:10" ht="20.25" customHeight="1">
      <c r="A82" s="7">
        <v>602</v>
      </c>
      <c r="B82" s="34" t="s">
        <v>166</v>
      </c>
      <c r="C82" s="17" t="s">
        <v>62</v>
      </c>
      <c r="D82" s="17">
        <v>13</v>
      </c>
      <c r="E82" s="17" t="s">
        <v>99</v>
      </c>
      <c r="F82" s="17" t="s">
        <v>157</v>
      </c>
      <c r="G82" s="18">
        <v>8</v>
      </c>
      <c r="H82" s="19">
        <v>0</v>
      </c>
      <c r="I82" s="19">
        <v>8</v>
      </c>
      <c r="J82" s="19">
        <v>0</v>
      </c>
    </row>
    <row r="83" spans="1:10" ht="20.25" customHeight="1">
      <c r="A83" s="7">
        <v>602</v>
      </c>
      <c r="B83" s="35" t="s">
        <v>14</v>
      </c>
      <c r="C83" s="28" t="s">
        <v>63</v>
      </c>
      <c r="D83" s="28" t="s">
        <v>59</v>
      </c>
      <c r="E83" s="28"/>
      <c r="F83" s="28"/>
      <c r="G83" s="15">
        <f aca="true" t="shared" si="13" ref="G83:J84">G84</f>
        <v>230</v>
      </c>
      <c r="H83" s="15">
        <f t="shared" si="13"/>
        <v>0</v>
      </c>
      <c r="I83" s="15">
        <f t="shared" si="13"/>
        <v>200</v>
      </c>
      <c r="J83" s="15">
        <f t="shared" si="13"/>
        <v>0</v>
      </c>
    </row>
    <row r="84" spans="1:10" ht="65.25" customHeight="1">
      <c r="A84" s="7">
        <v>602</v>
      </c>
      <c r="B84" s="34" t="s">
        <v>176</v>
      </c>
      <c r="C84" s="28" t="s">
        <v>63</v>
      </c>
      <c r="D84" s="28" t="s">
        <v>59</v>
      </c>
      <c r="E84" s="28" t="s">
        <v>177</v>
      </c>
      <c r="F84" s="28"/>
      <c r="G84" s="18">
        <f t="shared" si="13"/>
        <v>230</v>
      </c>
      <c r="H84" s="18">
        <f t="shared" si="13"/>
        <v>0</v>
      </c>
      <c r="I84" s="18">
        <f t="shared" si="13"/>
        <v>200</v>
      </c>
      <c r="J84" s="18">
        <f t="shared" si="13"/>
        <v>0</v>
      </c>
    </row>
    <row r="85" spans="1:10" ht="52.5" customHeight="1">
      <c r="A85" s="7">
        <v>602</v>
      </c>
      <c r="B85" s="34" t="s">
        <v>156</v>
      </c>
      <c r="C85" s="28" t="s">
        <v>63</v>
      </c>
      <c r="D85" s="28" t="s">
        <v>59</v>
      </c>
      <c r="E85" s="28" t="s">
        <v>177</v>
      </c>
      <c r="F85" s="28" t="s">
        <v>154</v>
      </c>
      <c r="G85" s="18">
        <v>230</v>
      </c>
      <c r="H85" s="19">
        <v>0</v>
      </c>
      <c r="I85" s="19">
        <v>200</v>
      </c>
      <c r="J85" s="19">
        <v>0</v>
      </c>
    </row>
    <row r="86" spans="1:10" ht="26.25" customHeight="1">
      <c r="A86" s="7">
        <v>602</v>
      </c>
      <c r="B86" s="16" t="s">
        <v>91</v>
      </c>
      <c r="C86" s="17" t="s">
        <v>63</v>
      </c>
      <c r="D86" s="17" t="s">
        <v>104</v>
      </c>
      <c r="E86" s="17"/>
      <c r="F86" s="17"/>
      <c r="G86" s="15">
        <f>G87+G91</f>
        <v>23631</v>
      </c>
      <c r="H86" s="15">
        <f>H87+H91</f>
        <v>0</v>
      </c>
      <c r="I86" s="15">
        <f>I87+I91</f>
        <v>30415</v>
      </c>
      <c r="J86" s="15">
        <f>J87+J91</f>
        <v>0</v>
      </c>
    </row>
    <row r="87" spans="1:10" ht="26.25" customHeight="1">
      <c r="A87" s="7">
        <v>602</v>
      </c>
      <c r="B87" s="16" t="s">
        <v>97</v>
      </c>
      <c r="C87" s="17" t="s">
        <v>63</v>
      </c>
      <c r="D87" s="17" t="s">
        <v>104</v>
      </c>
      <c r="E87" s="17">
        <v>3150000</v>
      </c>
      <c r="F87" s="17"/>
      <c r="G87" s="18">
        <f>G88</f>
        <v>50</v>
      </c>
      <c r="H87" s="18">
        <f>H88</f>
        <v>0</v>
      </c>
      <c r="I87" s="18">
        <f>I88</f>
        <v>100</v>
      </c>
      <c r="J87" s="18">
        <f>J88</f>
        <v>0</v>
      </c>
    </row>
    <row r="88" spans="1:10" ht="54" customHeight="1">
      <c r="A88" s="7">
        <v>602</v>
      </c>
      <c r="B88" s="34" t="s">
        <v>156</v>
      </c>
      <c r="C88" s="17" t="s">
        <v>63</v>
      </c>
      <c r="D88" s="17" t="s">
        <v>104</v>
      </c>
      <c r="E88" s="17">
        <v>3150000</v>
      </c>
      <c r="F88" s="17" t="s">
        <v>154</v>
      </c>
      <c r="G88" s="18">
        <v>50</v>
      </c>
      <c r="H88" s="18">
        <v>0</v>
      </c>
      <c r="I88" s="18">
        <v>100</v>
      </c>
      <c r="J88" s="18">
        <v>0</v>
      </c>
    </row>
    <row r="89" spans="1:10" ht="67.5" customHeight="1" hidden="1">
      <c r="A89" s="7">
        <v>602</v>
      </c>
      <c r="B89" s="16" t="s">
        <v>95</v>
      </c>
      <c r="C89" s="17" t="s">
        <v>63</v>
      </c>
      <c r="D89" s="17" t="s">
        <v>104</v>
      </c>
      <c r="E89" s="17">
        <v>7951700</v>
      </c>
      <c r="F89" s="17"/>
      <c r="G89" s="18">
        <f>G90</f>
        <v>0</v>
      </c>
      <c r="H89" s="18">
        <f>H90</f>
        <v>0</v>
      </c>
      <c r="I89" s="18">
        <f>I90</f>
        <v>0</v>
      </c>
      <c r="J89" s="18">
        <f>J90</f>
        <v>0</v>
      </c>
    </row>
    <row r="90" spans="1:10" ht="60" customHeight="1" hidden="1">
      <c r="A90" s="7">
        <v>602</v>
      </c>
      <c r="B90" s="16" t="s">
        <v>118</v>
      </c>
      <c r="C90" s="17" t="s">
        <v>63</v>
      </c>
      <c r="D90" s="17" t="s">
        <v>104</v>
      </c>
      <c r="E90" s="17">
        <v>7951700</v>
      </c>
      <c r="F90" s="17" t="s">
        <v>117</v>
      </c>
      <c r="G90" s="18">
        <v>0</v>
      </c>
      <c r="H90" s="18">
        <v>0</v>
      </c>
      <c r="I90" s="18">
        <v>0</v>
      </c>
      <c r="J90" s="18">
        <v>0</v>
      </c>
    </row>
    <row r="91" spans="1:10" ht="60" customHeight="1">
      <c r="A91" s="7">
        <v>602</v>
      </c>
      <c r="B91" s="16" t="s">
        <v>182</v>
      </c>
      <c r="C91" s="17" t="s">
        <v>63</v>
      </c>
      <c r="D91" s="17" t="s">
        <v>104</v>
      </c>
      <c r="E91" s="17" t="s">
        <v>130</v>
      </c>
      <c r="F91" s="17"/>
      <c r="G91" s="18">
        <f>G92</f>
        <v>23581</v>
      </c>
      <c r="H91" s="18">
        <f>H92</f>
        <v>0</v>
      </c>
      <c r="I91" s="18">
        <f>I92</f>
        <v>30315</v>
      </c>
      <c r="J91" s="18">
        <f>J92</f>
        <v>0</v>
      </c>
    </row>
    <row r="92" spans="1:10" ht="51" customHeight="1">
      <c r="A92" s="7">
        <v>602</v>
      </c>
      <c r="B92" s="34" t="s">
        <v>156</v>
      </c>
      <c r="C92" s="17" t="s">
        <v>63</v>
      </c>
      <c r="D92" s="17" t="s">
        <v>104</v>
      </c>
      <c r="E92" s="17" t="s">
        <v>130</v>
      </c>
      <c r="F92" s="17" t="s">
        <v>154</v>
      </c>
      <c r="G92" s="18">
        <f>10124.634+13456.366</f>
        <v>23581</v>
      </c>
      <c r="H92" s="18">
        <v>0</v>
      </c>
      <c r="I92" s="18">
        <f>12154.597+18160.403</f>
        <v>30315</v>
      </c>
      <c r="J92" s="18">
        <v>0</v>
      </c>
    </row>
    <row r="93" spans="1:10" ht="18.75" customHeight="1">
      <c r="A93" s="7">
        <v>602</v>
      </c>
      <c r="B93" s="16" t="s">
        <v>27</v>
      </c>
      <c r="C93" s="17" t="s">
        <v>59</v>
      </c>
      <c r="D93" s="17" t="s">
        <v>62</v>
      </c>
      <c r="E93" s="17"/>
      <c r="F93" s="17"/>
      <c r="G93" s="15">
        <f>G98+G94+G96</f>
        <v>159215.73398000002</v>
      </c>
      <c r="H93" s="15">
        <f>H98+H94+H96</f>
        <v>153229.87095</v>
      </c>
      <c r="I93" s="15">
        <f>I98+I94+I96</f>
        <v>137246.367</v>
      </c>
      <c r="J93" s="15">
        <f>J98+J94+J96</f>
        <v>137246.367</v>
      </c>
    </row>
    <row r="94" spans="1:10" ht="99" customHeight="1">
      <c r="A94" s="7">
        <v>602</v>
      </c>
      <c r="B94" s="16" t="s">
        <v>141</v>
      </c>
      <c r="C94" s="17" t="s">
        <v>59</v>
      </c>
      <c r="D94" s="17" t="s">
        <v>62</v>
      </c>
      <c r="E94" s="17" t="s">
        <v>140</v>
      </c>
      <c r="F94" s="17"/>
      <c r="G94" s="18">
        <f>G95</f>
        <v>19194.05752</v>
      </c>
      <c r="H94" s="18">
        <f>H95</f>
        <v>19194.05752</v>
      </c>
      <c r="I94" s="18">
        <f>I95</f>
        <v>3178.33692</v>
      </c>
      <c r="J94" s="18">
        <f>J95</f>
        <v>3178.33692</v>
      </c>
    </row>
    <row r="95" spans="1:10" ht="28.5" customHeight="1">
      <c r="A95" s="7">
        <v>602</v>
      </c>
      <c r="B95" s="34" t="s">
        <v>168</v>
      </c>
      <c r="C95" s="17" t="s">
        <v>59</v>
      </c>
      <c r="D95" s="17" t="s">
        <v>62</v>
      </c>
      <c r="E95" s="17" t="s">
        <v>140</v>
      </c>
      <c r="F95" s="17" t="s">
        <v>160</v>
      </c>
      <c r="G95" s="18">
        <v>19194.05752</v>
      </c>
      <c r="H95" s="18">
        <v>19194.05752</v>
      </c>
      <c r="I95" s="18">
        <v>3178.33692</v>
      </c>
      <c r="J95" s="18">
        <v>3178.33692</v>
      </c>
    </row>
    <row r="96" spans="1:10" ht="85.5" customHeight="1">
      <c r="A96" s="7">
        <v>602</v>
      </c>
      <c r="B96" s="16" t="s">
        <v>142</v>
      </c>
      <c r="C96" s="17" t="s">
        <v>59</v>
      </c>
      <c r="D96" s="17" t="s">
        <v>62</v>
      </c>
      <c r="E96" s="17" t="s">
        <v>70</v>
      </c>
      <c r="F96" s="17"/>
      <c r="G96" s="18">
        <f>G97</f>
        <v>134035.81343</v>
      </c>
      <c r="H96" s="18">
        <f>H97</f>
        <v>134035.81343</v>
      </c>
      <c r="I96" s="18">
        <f>I97</f>
        <v>134068.03008</v>
      </c>
      <c r="J96" s="18">
        <f>J97</f>
        <v>134068.03008</v>
      </c>
    </row>
    <row r="97" spans="1:10" ht="27.75" customHeight="1">
      <c r="A97" s="7">
        <v>602</v>
      </c>
      <c r="B97" s="34" t="s">
        <v>168</v>
      </c>
      <c r="C97" s="17" t="s">
        <v>59</v>
      </c>
      <c r="D97" s="17" t="s">
        <v>62</v>
      </c>
      <c r="E97" s="17" t="s">
        <v>70</v>
      </c>
      <c r="F97" s="17" t="s">
        <v>160</v>
      </c>
      <c r="G97" s="18">
        <v>134035.81343</v>
      </c>
      <c r="H97" s="18">
        <v>134035.81343</v>
      </c>
      <c r="I97" s="18">
        <v>134068.03008</v>
      </c>
      <c r="J97" s="18">
        <v>134068.03008</v>
      </c>
    </row>
    <row r="98" spans="1:10" ht="82.5" customHeight="1">
      <c r="A98" s="7">
        <v>602</v>
      </c>
      <c r="B98" s="16" t="s">
        <v>183</v>
      </c>
      <c r="C98" s="17" t="s">
        <v>59</v>
      </c>
      <c r="D98" s="17" t="s">
        <v>62</v>
      </c>
      <c r="E98" s="17" t="s">
        <v>88</v>
      </c>
      <c r="F98" s="17"/>
      <c r="G98" s="18">
        <f>G99</f>
        <v>5985.86303</v>
      </c>
      <c r="H98" s="18">
        <f>H99</f>
        <v>0</v>
      </c>
      <c r="I98" s="18">
        <f>I99</f>
        <v>0</v>
      </c>
      <c r="J98" s="18">
        <f>J99</f>
        <v>0</v>
      </c>
    </row>
    <row r="99" spans="1:10" ht="23.25" customHeight="1">
      <c r="A99" s="7">
        <v>602</v>
      </c>
      <c r="B99" s="34" t="s">
        <v>168</v>
      </c>
      <c r="C99" s="17" t="s">
        <v>59</v>
      </c>
      <c r="D99" s="17" t="s">
        <v>62</v>
      </c>
      <c r="E99" s="17" t="s">
        <v>88</v>
      </c>
      <c r="F99" s="17" t="s">
        <v>160</v>
      </c>
      <c r="G99" s="18">
        <v>5985.86303</v>
      </c>
      <c r="H99" s="18">
        <v>0</v>
      </c>
      <c r="I99" s="18">
        <v>0</v>
      </c>
      <c r="J99" s="18">
        <v>0</v>
      </c>
    </row>
    <row r="100" spans="1:10" ht="15.75">
      <c r="A100" s="7">
        <v>602</v>
      </c>
      <c r="B100" s="16" t="s">
        <v>16</v>
      </c>
      <c r="C100" s="17" t="s">
        <v>59</v>
      </c>
      <c r="D100" s="17" t="s">
        <v>103</v>
      </c>
      <c r="E100" s="17"/>
      <c r="F100" s="17"/>
      <c r="G100" s="15">
        <f>G101+G105+G107+G109+G103</f>
        <v>64302.44</v>
      </c>
      <c r="H100" s="15">
        <f>H101+H105+H107+H109+H103</f>
        <v>0</v>
      </c>
      <c r="I100" s="15">
        <f>I101+I105+I107+I109+I103</f>
        <v>31700.972</v>
      </c>
      <c r="J100" s="15">
        <f>J101+J105+J107+J109+J103</f>
        <v>0</v>
      </c>
    </row>
    <row r="101" spans="1:10" ht="23.25" customHeight="1" hidden="1">
      <c r="A101" s="7">
        <v>602</v>
      </c>
      <c r="B101" s="16" t="s">
        <v>92</v>
      </c>
      <c r="C101" s="17" t="s">
        <v>59</v>
      </c>
      <c r="D101" s="17" t="s">
        <v>103</v>
      </c>
      <c r="E101" s="17">
        <v>3510000</v>
      </c>
      <c r="F101" s="17"/>
      <c r="G101" s="18">
        <f>G102</f>
        <v>0</v>
      </c>
      <c r="H101" s="18">
        <f>H102</f>
        <v>0</v>
      </c>
      <c r="I101" s="18">
        <f>I102</f>
        <v>0</v>
      </c>
      <c r="J101" s="18">
        <f>J102</f>
        <v>0</v>
      </c>
    </row>
    <row r="102" spans="1:10" ht="75" hidden="1">
      <c r="A102" s="7">
        <v>602</v>
      </c>
      <c r="B102" s="16" t="s">
        <v>125</v>
      </c>
      <c r="C102" s="17" t="s">
        <v>59</v>
      </c>
      <c r="D102" s="17" t="s">
        <v>103</v>
      </c>
      <c r="E102" s="17">
        <v>3510000</v>
      </c>
      <c r="F102" s="17" t="s">
        <v>124</v>
      </c>
      <c r="G102" s="18">
        <v>0</v>
      </c>
      <c r="H102" s="18">
        <v>0</v>
      </c>
      <c r="I102" s="18">
        <v>0</v>
      </c>
      <c r="J102" s="18">
        <v>0</v>
      </c>
    </row>
    <row r="103" spans="1:10" ht="54.75" customHeight="1">
      <c r="A103" s="7">
        <v>602</v>
      </c>
      <c r="B103" s="16" t="s">
        <v>152</v>
      </c>
      <c r="C103" s="17" t="s">
        <v>59</v>
      </c>
      <c r="D103" s="17" t="s">
        <v>103</v>
      </c>
      <c r="E103" s="17" t="s">
        <v>145</v>
      </c>
      <c r="F103" s="17"/>
      <c r="G103" s="18">
        <f>G104</f>
        <v>58244</v>
      </c>
      <c r="H103" s="18">
        <f>H104</f>
        <v>0</v>
      </c>
      <c r="I103" s="18">
        <f>I104</f>
        <v>30680.2</v>
      </c>
      <c r="J103" s="18">
        <f>J104</f>
        <v>0</v>
      </c>
    </row>
    <row r="104" spans="1:10" ht="15">
      <c r="A104" s="7">
        <v>602</v>
      </c>
      <c r="B104" s="34" t="s">
        <v>168</v>
      </c>
      <c r="C104" s="17" t="s">
        <v>59</v>
      </c>
      <c r="D104" s="17" t="s">
        <v>103</v>
      </c>
      <c r="E104" s="17" t="s">
        <v>145</v>
      </c>
      <c r="F104" s="17" t="s">
        <v>160</v>
      </c>
      <c r="G104" s="18">
        <v>58244</v>
      </c>
      <c r="H104" s="18">
        <v>0</v>
      </c>
      <c r="I104" s="18">
        <v>30680.2</v>
      </c>
      <c r="J104" s="18">
        <v>0</v>
      </c>
    </row>
    <row r="105" spans="1:10" ht="67.5" customHeight="1">
      <c r="A105" s="7">
        <v>602</v>
      </c>
      <c r="B105" s="22" t="s">
        <v>184</v>
      </c>
      <c r="C105" s="17" t="s">
        <v>59</v>
      </c>
      <c r="D105" s="17" t="s">
        <v>103</v>
      </c>
      <c r="E105" s="17">
        <v>7951200</v>
      </c>
      <c r="F105" s="17"/>
      <c r="G105" s="18">
        <f>G106</f>
        <v>3608.16</v>
      </c>
      <c r="H105" s="18">
        <f>H106</f>
        <v>0</v>
      </c>
      <c r="I105" s="18">
        <f>I106</f>
        <v>1020.772</v>
      </c>
      <c r="J105" s="18">
        <f>J106</f>
        <v>0</v>
      </c>
    </row>
    <row r="106" spans="1:10" ht="24.75" customHeight="1">
      <c r="A106" s="7">
        <v>602</v>
      </c>
      <c r="B106" s="34" t="s">
        <v>168</v>
      </c>
      <c r="C106" s="17" t="s">
        <v>59</v>
      </c>
      <c r="D106" s="17" t="s">
        <v>103</v>
      </c>
      <c r="E106" s="17">
        <v>7951200</v>
      </c>
      <c r="F106" s="17" t="s">
        <v>160</v>
      </c>
      <c r="G106" s="18">
        <v>3608.16</v>
      </c>
      <c r="H106" s="18">
        <v>0</v>
      </c>
      <c r="I106" s="18">
        <v>1020.772</v>
      </c>
      <c r="J106" s="18">
        <v>0</v>
      </c>
    </row>
    <row r="107" spans="1:10" ht="81" customHeight="1">
      <c r="A107" s="7">
        <v>602</v>
      </c>
      <c r="B107" s="22" t="s">
        <v>185</v>
      </c>
      <c r="C107" s="17" t="s">
        <v>59</v>
      </c>
      <c r="D107" s="17" t="s">
        <v>103</v>
      </c>
      <c r="E107" s="17">
        <v>7952200</v>
      </c>
      <c r="F107" s="17"/>
      <c r="G107" s="18">
        <f>G108</f>
        <v>1950.28</v>
      </c>
      <c r="H107" s="18">
        <f>H108</f>
        <v>0</v>
      </c>
      <c r="I107" s="18">
        <f>I108</f>
        <v>0</v>
      </c>
      <c r="J107" s="18">
        <f>J108</f>
        <v>0</v>
      </c>
    </row>
    <row r="108" spans="1:10" ht="57" customHeight="1">
      <c r="A108" s="7">
        <v>602</v>
      </c>
      <c r="B108" s="34" t="s">
        <v>156</v>
      </c>
      <c r="C108" s="17" t="s">
        <v>59</v>
      </c>
      <c r="D108" s="17" t="s">
        <v>103</v>
      </c>
      <c r="E108" s="17">
        <v>7952200</v>
      </c>
      <c r="F108" s="17" t="s">
        <v>154</v>
      </c>
      <c r="G108" s="18">
        <v>1950.28</v>
      </c>
      <c r="H108" s="18">
        <v>0</v>
      </c>
      <c r="I108" s="18">
        <v>0</v>
      </c>
      <c r="J108" s="18">
        <v>0</v>
      </c>
    </row>
    <row r="109" spans="1:10" ht="66" customHeight="1">
      <c r="A109" s="7">
        <v>602</v>
      </c>
      <c r="B109" s="16" t="s">
        <v>186</v>
      </c>
      <c r="C109" s="17" t="s">
        <v>59</v>
      </c>
      <c r="D109" s="17" t="s">
        <v>103</v>
      </c>
      <c r="E109" s="17" t="s">
        <v>126</v>
      </c>
      <c r="F109" s="17"/>
      <c r="G109" s="18">
        <f>G110</f>
        <v>500</v>
      </c>
      <c r="H109" s="18">
        <f>H110</f>
        <v>0</v>
      </c>
      <c r="I109" s="18">
        <f>I110</f>
        <v>0</v>
      </c>
      <c r="J109" s="18">
        <f>J110</f>
        <v>0</v>
      </c>
    </row>
    <row r="110" spans="1:10" ht="52.5" customHeight="1">
      <c r="A110" s="7">
        <v>602</v>
      </c>
      <c r="B110" s="34" t="s">
        <v>156</v>
      </c>
      <c r="C110" s="17" t="s">
        <v>59</v>
      </c>
      <c r="D110" s="17" t="s">
        <v>103</v>
      </c>
      <c r="E110" s="17" t="s">
        <v>126</v>
      </c>
      <c r="F110" s="17" t="s">
        <v>154</v>
      </c>
      <c r="G110" s="18">
        <v>500</v>
      </c>
      <c r="H110" s="18">
        <v>0</v>
      </c>
      <c r="I110" s="18">
        <v>0</v>
      </c>
      <c r="J110" s="18">
        <v>0</v>
      </c>
    </row>
    <row r="111" spans="1:10" ht="31.5" customHeight="1">
      <c r="A111" s="7">
        <v>602</v>
      </c>
      <c r="B111" s="16" t="s">
        <v>58</v>
      </c>
      <c r="C111" s="17" t="s">
        <v>59</v>
      </c>
      <c r="D111" s="17" t="s">
        <v>65</v>
      </c>
      <c r="E111" s="23"/>
      <c r="F111" s="17"/>
      <c r="G111" s="15">
        <f>G112+G114</f>
        <v>17054.634</v>
      </c>
      <c r="H111" s="15">
        <f>H112+H114</f>
        <v>0</v>
      </c>
      <c r="I111" s="15">
        <f>I112+I114</f>
        <v>12350.597000000002</v>
      </c>
      <c r="J111" s="15">
        <f>J112+J114</f>
        <v>0</v>
      </c>
    </row>
    <row r="112" spans="1:10" ht="28.5" customHeight="1" hidden="1">
      <c r="A112" s="7">
        <v>602</v>
      </c>
      <c r="B112" s="16" t="s">
        <v>58</v>
      </c>
      <c r="C112" s="17" t="s">
        <v>13</v>
      </c>
      <c r="D112" s="17" t="s">
        <v>6</v>
      </c>
      <c r="E112" s="17">
        <v>6000000</v>
      </c>
      <c r="F112" s="17"/>
      <c r="G112" s="18">
        <f>G113</f>
        <v>0</v>
      </c>
      <c r="H112" s="18">
        <f>H113</f>
        <v>0</v>
      </c>
      <c r="I112" s="18">
        <f>I113</f>
        <v>0</v>
      </c>
      <c r="J112" s="18">
        <f>J113</f>
        <v>0</v>
      </c>
    </row>
    <row r="113" spans="1:10" ht="80.25" customHeight="1" hidden="1">
      <c r="A113" s="7">
        <v>602</v>
      </c>
      <c r="B113" s="16" t="s">
        <v>125</v>
      </c>
      <c r="C113" s="17" t="s">
        <v>13</v>
      </c>
      <c r="D113" s="17" t="s">
        <v>6</v>
      </c>
      <c r="E113" s="17">
        <v>6000000</v>
      </c>
      <c r="F113" s="17" t="s">
        <v>124</v>
      </c>
      <c r="G113" s="18">
        <v>0</v>
      </c>
      <c r="H113" s="19">
        <v>0</v>
      </c>
      <c r="I113" s="19">
        <v>0</v>
      </c>
      <c r="J113" s="19">
        <v>0</v>
      </c>
    </row>
    <row r="114" spans="1:10" ht="51" customHeight="1">
      <c r="A114" s="7">
        <v>602</v>
      </c>
      <c r="B114" s="16" t="s">
        <v>182</v>
      </c>
      <c r="C114" s="17" t="s">
        <v>59</v>
      </c>
      <c r="D114" s="17" t="s">
        <v>65</v>
      </c>
      <c r="E114" s="17" t="s">
        <v>130</v>
      </c>
      <c r="F114" s="17"/>
      <c r="G114" s="18">
        <f>G115</f>
        <v>17054.634</v>
      </c>
      <c r="H114" s="18">
        <f>H115</f>
        <v>0</v>
      </c>
      <c r="I114" s="18">
        <f>I115</f>
        <v>12350.597000000002</v>
      </c>
      <c r="J114" s="18">
        <f>J115</f>
        <v>0</v>
      </c>
    </row>
    <row r="115" spans="1:10" ht="67.5" customHeight="1">
      <c r="A115" s="7">
        <v>602</v>
      </c>
      <c r="B115" s="34" t="s">
        <v>156</v>
      </c>
      <c r="C115" s="17" t="s">
        <v>59</v>
      </c>
      <c r="D115" s="17" t="s">
        <v>65</v>
      </c>
      <c r="E115" s="17" t="s">
        <v>130</v>
      </c>
      <c r="F115" s="17" t="s">
        <v>154</v>
      </c>
      <c r="G115" s="18">
        <f>30511-13456.366</f>
        <v>17054.634</v>
      </c>
      <c r="H115" s="18">
        <v>0</v>
      </c>
      <c r="I115" s="18">
        <f>30511-18160.403</f>
        <v>12350.597000000002</v>
      </c>
      <c r="J115" s="18">
        <v>0</v>
      </c>
    </row>
    <row r="116" spans="1:10" s="5" customFormat="1" ht="42" customHeight="1">
      <c r="A116" s="7">
        <v>602</v>
      </c>
      <c r="B116" s="16" t="s">
        <v>60</v>
      </c>
      <c r="C116" s="17" t="s">
        <v>100</v>
      </c>
      <c r="D116" s="17" t="s">
        <v>59</v>
      </c>
      <c r="E116" s="17"/>
      <c r="F116" s="17"/>
      <c r="G116" s="15">
        <f>G117+G119</f>
        <v>1900</v>
      </c>
      <c r="H116" s="15">
        <f>H117+H119</f>
        <v>0</v>
      </c>
      <c r="I116" s="15">
        <f>I117+I119</f>
        <v>2000</v>
      </c>
      <c r="J116" s="15">
        <f>J117+J119</f>
        <v>0</v>
      </c>
    </row>
    <row r="117" spans="1:10" s="5" customFormat="1" ht="78" customHeight="1">
      <c r="A117" s="7">
        <v>602</v>
      </c>
      <c r="B117" s="22" t="s">
        <v>187</v>
      </c>
      <c r="C117" s="17" t="s">
        <v>100</v>
      </c>
      <c r="D117" s="17" t="s">
        <v>59</v>
      </c>
      <c r="E117" s="17">
        <v>7952700</v>
      </c>
      <c r="F117" s="17"/>
      <c r="G117" s="18">
        <f>G118</f>
        <v>1900</v>
      </c>
      <c r="H117" s="18">
        <f>H118</f>
        <v>0</v>
      </c>
      <c r="I117" s="18">
        <f>I118</f>
        <v>2000</v>
      </c>
      <c r="J117" s="18">
        <f>J118</f>
        <v>0</v>
      </c>
    </row>
    <row r="118" spans="1:10" s="5" customFormat="1" ht="63" customHeight="1">
      <c r="A118" s="7">
        <v>602</v>
      </c>
      <c r="B118" s="34" t="s">
        <v>156</v>
      </c>
      <c r="C118" s="17" t="s">
        <v>100</v>
      </c>
      <c r="D118" s="17" t="s">
        <v>59</v>
      </c>
      <c r="E118" s="17">
        <v>7952700</v>
      </c>
      <c r="F118" s="17" t="s">
        <v>154</v>
      </c>
      <c r="G118" s="18">
        <v>1900</v>
      </c>
      <c r="H118" s="21">
        <v>0</v>
      </c>
      <c r="I118" s="21">
        <v>2000</v>
      </c>
      <c r="J118" s="21">
        <v>0</v>
      </c>
    </row>
    <row r="119" spans="1:10" s="5" customFormat="1" ht="45.75" customHeight="1" hidden="1">
      <c r="A119" s="7">
        <v>602</v>
      </c>
      <c r="B119" s="16" t="s">
        <v>93</v>
      </c>
      <c r="C119" s="17" t="s">
        <v>100</v>
      </c>
      <c r="D119" s="17" t="s">
        <v>59</v>
      </c>
      <c r="E119" s="17">
        <v>7952800</v>
      </c>
      <c r="F119" s="17"/>
      <c r="G119" s="18">
        <f>G120</f>
        <v>0</v>
      </c>
      <c r="H119" s="18">
        <f>H120</f>
        <v>0</v>
      </c>
      <c r="I119" s="18">
        <f>I120</f>
        <v>0</v>
      </c>
      <c r="J119" s="18">
        <f>J120</f>
        <v>0</v>
      </c>
    </row>
    <row r="120" spans="1:10" s="5" customFormat="1" ht="66" customHeight="1" hidden="1">
      <c r="A120" s="7">
        <v>602</v>
      </c>
      <c r="B120" s="16" t="s">
        <v>118</v>
      </c>
      <c r="C120" s="17" t="s">
        <v>100</v>
      </c>
      <c r="D120" s="17" t="s">
        <v>59</v>
      </c>
      <c r="E120" s="17">
        <v>7952800</v>
      </c>
      <c r="F120" s="17" t="s">
        <v>117</v>
      </c>
      <c r="G120" s="18">
        <v>0</v>
      </c>
      <c r="H120" s="21">
        <v>0</v>
      </c>
      <c r="I120" s="21">
        <v>0</v>
      </c>
      <c r="J120" s="21">
        <v>0</v>
      </c>
    </row>
    <row r="121" spans="1:10" s="5" customFormat="1" ht="25.5" customHeight="1" hidden="1">
      <c r="A121" s="7">
        <v>602</v>
      </c>
      <c r="B121" s="16" t="s">
        <v>28</v>
      </c>
      <c r="C121" s="17" t="s">
        <v>105</v>
      </c>
      <c r="D121" s="17" t="s">
        <v>62</v>
      </c>
      <c r="E121" s="17"/>
      <c r="F121" s="17"/>
      <c r="G121" s="15">
        <f>G122</f>
        <v>0</v>
      </c>
      <c r="H121" s="15">
        <f aca="true" t="shared" si="14" ref="H121:J122">H122</f>
        <v>0</v>
      </c>
      <c r="I121" s="15">
        <f t="shared" si="14"/>
        <v>0</v>
      </c>
      <c r="J121" s="15">
        <f t="shared" si="14"/>
        <v>0</v>
      </c>
    </row>
    <row r="122" spans="1:10" s="5" customFormat="1" ht="39.75" customHeight="1" hidden="1">
      <c r="A122" s="7">
        <v>602</v>
      </c>
      <c r="B122" s="16" t="s">
        <v>50</v>
      </c>
      <c r="C122" s="17" t="s">
        <v>105</v>
      </c>
      <c r="D122" s="17" t="s">
        <v>62</v>
      </c>
      <c r="E122" s="17" t="s">
        <v>129</v>
      </c>
      <c r="F122" s="17"/>
      <c r="G122" s="18">
        <f>G123</f>
        <v>0</v>
      </c>
      <c r="H122" s="18">
        <f t="shared" si="14"/>
        <v>0</v>
      </c>
      <c r="I122" s="18">
        <f t="shared" si="14"/>
        <v>0</v>
      </c>
      <c r="J122" s="18">
        <f t="shared" si="14"/>
        <v>0</v>
      </c>
    </row>
    <row r="123" spans="1:10" s="5" customFormat="1" ht="73.5" customHeight="1" hidden="1">
      <c r="A123" s="7">
        <v>602</v>
      </c>
      <c r="B123" s="16" t="s">
        <v>128</v>
      </c>
      <c r="C123" s="17" t="s">
        <v>105</v>
      </c>
      <c r="D123" s="17" t="s">
        <v>62</v>
      </c>
      <c r="E123" s="17" t="s">
        <v>129</v>
      </c>
      <c r="F123" s="17" t="s">
        <v>127</v>
      </c>
      <c r="G123" s="18">
        <v>0</v>
      </c>
      <c r="H123" s="18">
        <v>0</v>
      </c>
      <c r="I123" s="18"/>
      <c r="J123" s="18"/>
    </row>
    <row r="124" spans="1:10" s="5" customFormat="1" ht="24.75" customHeight="1">
      <c r="A124" s="7">
        <v>602</v>
      </c>
      <c r="B124" s="16" t="s">
        <v>29</v>
      </c>
      <c r="C124" s="17" t="s">
        <v>105</v>
      </c>
      <c r="D124" s="17" t="s">
        <v>103</v>
      </c>
      <c r="E124" s="17"/>
      <c r="F124" s="17"/>
      <c r="G124" s="15">
        <f>G125+G127</f>
        <v>39574.6</v>
      </c>
      <c r="H124" s="15">
        <f>H125+H127</f>
        <v>39574.6</v>
      </c>
      <c r="I124" s="15">
        <f>I125+I127</f>
        <v>77575.68</v>
      </c>
      <c r="J124" s="15">
        <f>J125+J127</f>
        <v>77575.68</v>
      </c>
    </row>
    <row r="125" spans="1:10" s="5" customFormat="1" ht="36.75" customHeight="1" hidden="1">
      <c r="A125" s="7">
        <v>602</v>
      </c>
      <c r="B125" s="16" t="s">
        <v>50</v>
      </c>
      <c r="C125" s="17" t="s">
        <v>105</v>
      </c>
      <c r="D125" s="17" t="s">
        <v>103</v>
      </c>
      <c r="E125" s="17">
        <v>4210000</v>
      </c>
      <c r="F125" s="17"/>
      <c r="G125" s="18">
        <f>G126</f>
        <v>0</v>
      </c>
      <c r="H125" s="18">
        <f>H126</f>
        <v>0</v>
      </c>
      <c r="I125" s="18">
        <f>I126</f>
        <v>0</v>
      </c>
      <c r="J125" s="18">
        <f>J126</f>
        <v>0</v>
      </c>
    </row>
    <row r="126" spans="1:10" s="5" customFormat="1" ht="66" customHeight="1" hidden="1">
      <c r="A126" s="7">
        <v>602</v>
      </c>
      <c r="B126" s="16" t="s">
        <v>128</v>
      </c>
      <c r="C126" s="17" t="s">
        <v>105</v>
      </c>
      <c r="D126" s="17" t="s">
        <v>103</v>
      </c>
      <c r="E126" s="17">
        <v>4210000</v>
      </c>
      <c r="F126" s="17" t="s">
        <v>127</v>
      </c>
      <c r="G126" s="18">
        <v>0</v>
      </c>
      <c r="H126" s="21">
        <v>0</v>
      </c>
      <c r="I126" s="21"/>
      <c r="J126" s="21"/>
    </row>
    <row r="127" spans="1:10" s="5" customFormat="1" ht="66" customHeight="1">
      <c r="A127" s="7">
        <v>602</v>
      </c>
      <c r="B127" s="16" t="s">
        <v>144</v>
      </c>
      <c r="C127" s="17" t="s">
        <v>105</v>
      </c>
      <c r="D127" s="17" t="s">
        <v>103</v>
      </c>
      <c r="E127" s="17" t="s">
        <v>143</v>
      </c>
      <c r="F127" s="17"/>
      <c r="G127" s="18">
        <f>G128</f>
        <v>39574.6</v>
      </c>
      <c r="H127" s="18">
        <f>H128</f>
        <v>39574.6</v>
      </c>
      <c r="I127" s="18">
        <f>I128</f>
        <v>77575.68</v>
      </c>
      <c r="J127" s="18">
        <f>J128</f>
        <v>77575.68</v>
      </c>
    </row>
    <row r="128" spans="1:10" s="5" customFormat="1" ht="24.75" customHeight="1">
      <c r="A128" s="7">
        <v>602</v>
      </c>
      <c r="B128" s="34" t="s">
        <v>168</v>
      </c>
      <c r="C128" s="17" t="s">
        <v>105</v>
      </c>
      <c r="D128" s="17" t="s">
        <v>103</v>
      </c>
      <c r="E128" s="17" t="s">
        <v>143</v>
      </c>
      <c r="F128" s="17" t="s">
        <v>160</v>
      </c>
      <c r="G128" s="18">
        <v>39574.6</v>
      </c>
      <c r="H128" s="18">
        <v>39574.6</v>
      </c>
      <c r="I128" s="18">
        <v>77575.68</v>
      </c>
      <c r="J128" s="18">
        <v>77575.68</v>
      </c>
    </row>
    <row r="129" spans="1:10" ht="25.5" customHeight="1">
      <c r="A129" s="7">
        <v>602</v>
      </c>
      <c r="B129" s="16" t="s">
        <v>18</v>
      </c>
      <c r="C129" s="17" t="s">
        <v>105</v>
      </c>
      <c r="D129" s="17" t="s">
        <v>104</v>
      </c>
      <c r="E129" s="17"/>
      <c r="F129" s="17"/>
      <c r="G129" s="15">
        <f>G130</f>
        <v>11390.17</v>
      </c>
      <c r="H129" s="15">
        <f aca="true" t="shared" si="15" ref="H129:J130">H130</f>
        <v>0</v>
      </c>
      <c r="I129" s="15">
        <f t="shared" si="15"/>
        <v>0</v>
      </c>
      <c r="J129" s="15">
        <f t="shared" si="15"/>
        <v>0</v>
      </c>
    </row>
    <row r="130" spans="1:10" ht="112.5" customHeight="1">
      <c r="A130" s="7">
        <v>602</v>
      </c>
      <c r="B130" s="16" t="s">
        <v>188</v>
      </c>
      <c r="C130" s="17" t="s">
        <v>105</v>
      </c>
      <c r="D130" s="17" t="s">
        <v>104</v>
      </c>
      <c r="E130" s="17" t="s">
        <v>114</v>
      </c>
      <c r="F130" s="17"/>
      <c r="G130" s="18">
        <f>G131</f>
        <v>11390.17</v>
      </c>
      <c r="H130" s="18">
        <f t="shared" si="15"/>
        <v>0</v>
      </c>
      <c r="I130" s="18">
        <f t="shared" si="15"/>
        <v>0</v>
      </c>
      <c r="J130" s="18">
        <f t="shared" si="15"/>
        <v>0</v>
      </c>
    </row>
    <row r="131" spans="1:10" ht="70.5" customHeight="1">
      <c r="A131" s="7">
        <v>602</v>
      </c>
      <c r="B131" s="34" t="s">
        <v>156</v>
      </c>
      <c r="C131" s="17" t="s">
        <v>105</v>
      </c>
      <c r="D131" s="17" t="s">
        <v>104</v>
      </c>
      <c r="E131" s="17" t="s">
        <v>114</v>
      </c>
      <c r="F131" s="17" t="s">
        <v>154</v>
      </c>
      <c r="G131" s="18">
        <f>9690.17+1700</f>
        <v>11390.17</v>
      </c>
      <c r="H131" s="18">
        <v>0</v>
      </c>
      <c r="I131" s="18">
        <v>0</v>
      </c>
      <c r="J131" s="18">
        <v>0</v>
      </c>
    </row>
    <row r="132" spans="1:10" s="5" customFormat="1" ht="54" customHeight="1">
      <c r="A132" s="11">
        <v>609</v>
      </c>
      <c r="B132" s="12" t="s">
        <v>85</v>
      </c>
      <c r="C132" s="14"/>
      <c r="D132" s="14"/>
      <c r="E132" s="14"/>
      <c r="F132" s="14"/>
      <c r="G132" s="15">
        <f aca="true" t="shared" si="16" ref="G132:J134">G133</f>
        <v>3000</v>
      </c>
      <c r="H132" s="15">
        <f t="shared" si="16"/>
        <v>0</v>
      </c>
      <c r="I132" s="15">
        <f t="shared" si="16"/>
        <v>4500</v>
      </c>
      <c r="J132" s="15">
        <f t="shared" si="16"/>
        <v>0</v>
      </c>
    </row>
    <row r="133" spans="1:10" s="5" customFormat="1" ht="15" customHeight="1">
      <c r="A133" s="7">
        <v>609</v>
      </c>
      <c r="B133" s="16" t="s">
        <v>23</v>
      </c>
      <c r="C133" s="17">
        <v>10</v>
      </c>
      <c r="D133" s="17" t="s">
        <v>62</v>
      </c>
      <c r="E133" s="17"/>
      <c r="F133" s="17"/>
      <c r="G133" s="15">
        <f t="shared" si="16"/>
        <v>3000</v>
      </c>
      <c r="H133" s="15">
        <f t="shared" si="16"/>
        <v>0</v>
      </c>
      <c r="I133" s="15">
        <f t="shared" si="16"/>
        <v>4500</v>
      </c>
      <c r="J133" s="15">
        <f t="shared" si="16"/>
        <v>0</v>
      </c>
    </row>
    <row r="134" spans="1:10" s="5" customFormat="1" ht="15" customHeight="1">
      <c r="A134" s="7">
        <v>609</v>
      </c>
      <c r="B134" s="16" t="s">
        <v>54</v>
      </c>
      <c r="C134" s="17">
        <v>10</v>
      </c>
      <c r="D134" s="17" t="s">
        <v>62</v>
      </c>
      <c r="E134" s="17">
        <v>4900000</v>
      </c>
      <c r="F134" s="17"/>
      <c r="G134" s="18">
        <f t="shared" si="16"/>
        <v>3000</v>
      </c>
      <c r="H134" s="18">
        <f t="shared" si="16"/>
        <v>0</v>
      </c>
      <c r="I134" s="18">
        <f t="shared" si="16"/>
        <v>4500</v>
      </c>
      <c r="J134" s="18">
        <f t="shared" si="16"/>
        <v>0</v>
      </c>
    </row>
    <row r="135" spans="1:10" s="5" customFormat="1" ht="38.25" customHeight="1">
      <c r="A135" s="7">
        <v>609</v>
      </c>
      <c r="B135" s="34" t="s">
        <v>167</v>
      </c>
      <c r="C135" s="17">
        <v>10</v>
      </c>
      <c r="D135" s="17" t="s">
        <v>62</v>
      </c>
      <c r="E135" s="17">
        <v>4900000</v>
      </c>
      <c r="F135" s="17" t="s">
        <v>159</v>
      </c>
      <c r="G135" s="18">
        <v>3000</v>
      </c>
      <c r="H135" s="19">
        <v>0</v>
      </c>
      <c r="I135" s="19">
        <v>4500</v>
      </c>
      <c r="J135" s="19">
        <v>0</v>
      </c>
    </row>
    <row r="136" spans="1:10" s="6" customFormat="1" ht="31.5">
      <c r="A136" s="11">
        <v>631</v>
      </c>
      <c r="B136" s="12" t="s">
        <v>82</v>
      </c>
      <c r="C136" s="14"/>
      <c r="D136" s="14"/>
      <c r="E136" s="14"/>
      <c r="F136" s="14"/>
      <c r="G136" s="24">
        <f>G137+G140+G149</f>
        <v>37172</v>
      </c>
      <c r="H136" s="24">
        <f>H137+H140+H149</f>
        <v>0</v>
      </c>
      <c r="I136" s="24">
        <f>I137+I140+I149</f>
        <v>39000</v>
      </c>
      <c r="J136" s="24">
        <f>J137+J140+J149</f>
        <v>0</v>
      </c>
    </row>
    <row r="137" spans="1:10" s="6" customFormat="1" ht="24" customHeight="1">
      <c r="A137" s="7">
        <v>631</v>
      </c>
      <c r="B137" s="16" t="s">
        <v>29</v>
      </c>
      <c r="C137" s="17" t="s">
        <v>105</v>
      </c>
      <c r="D137" s="17" t="s">
        <v>103</v>
      </c>
      <c r="E137" s="14"/>
      <c r="F137" s="14"/>
      <c r="G137" s="15">
        <f>G138</f>
        <v>10000</v>
      </c>
      <c r="H137" s="15">
        <f aca="true" t="shared" si="17" ref="H137:J138">H138</f>
        <v>0</v>
      </c>
      <c r="I137" s="15">
        <f t="shared" si="17"/>
        <v>11000</v>
      </c>
      <c r="J137" s="15">
        <f t="shared" si="17"/>
        <v>0</v>
      </c>
    </row>
    <row r="138" spans="1:10" s="6" customFormat="1" ht="23.25" customHeight="1">
      <c r="A138" s="7">
        <v>631</v>
      </c>
      <c r="B138" s="16" t="s">
        <v>51</v>
      </c>
      <c r="C138" s="17" t="s">
        <v>105</v>
      </c>
      <c r="D138" s="17" t="s">
        <v>103</v>
      </c>
      <c r="E138" s="17">
        <v>4230000</v>
      </c>
      <c r="F138" s="17"/>
      <c r="G138" s="18">
        <f>G139</f>
        <v>10000</v>
      </c>
      <c r="H138" s="18">
        <f t="shared" si="17"/>
        <v>0</v>
      </c>
      <c r="I138" s="18">
        <f t="shared" si="17"/>
        <v>11000</v>
      </c>
      <c r="J138" s="18">
        <f t="shared" si="17"/>
        <v>0</v>
      </c>
    </row>
    <row r="139" spans="1:10" s="6" customFormat="1" ht="24.75" customHeight="1">
      <c r="A139" s="7">
        <v>631</v>
      </c>
      <c r="B139" s="34" t="s">
        <v>194</v>
      </c>
      <c r="C139" s="17" t="s">
        <v>105</v>
      </c>
      <c r="D139" s="17" t="s">
        <v>103</v>
      </c>
      <c r="E139" s="17">
        <v>4230000</v>
      </c>
      <c r="F139" s="17" t="s">
        <v>158</v>
      </c>
      <c r="G139" s="18">
        <v>10000</v>
      </c>
      <c r="H139" s="18">
        <v>0</v>
      </c>
      <c r="I139" s="18">
        <v>11000</v>
      </c>
      <c r="J139" s="18">
        <v>0</v>
      </c>
    </row>
    <row r="140" spans="1:10" ht="23.25" customHeight="1">
      <c r="A140" s="7">
        <v>631</v>
      </c>
      <c r="B140" s="16" t="s">
        <v>20</v>
      </c>
      <c r="C140" s="17" t="s">
        <v>107</v>
      </c>
      <c r="D140" s="17" t="s">
        <v>62</v>
      </c>
      <c r="E140" s="17"/>
      <c r="F140" s="17"/>
      <c r="G140" s="15">
        <f>G141+G143+G145</f>
        <v>23500</v>
      </c>
      <c r="H140" s="15">
        <f>H141+H143+H145</f>
        <v>0</v>
      </c>
      <c r="I140" s="15">
        <f>I141+I143+I145</f>
        <v>24500</v>
      </c>
      <c r="J140" s="15">
        <f>J141+J143+J145</f>
        <v>0</v>
      </c>
    </row>
    <row r="141" spans="1:10" ht="45.75" customHeight="1">
      <c r="A141" s="7">
        <v>631</v>
      </c>
      <c r="B141" s="16" t="s">
        <v>41</v>
      </c>
      <c r="C141" s="17" t="s">
        <v>107</v>
      </c>
      <c r="D141" s="17" t="s">
        <v>62</v>
      </c>
      <c r="E141" s="17">
        <v>4400000</v>
      </c>
      <c r="F141" s="17"/>
      <c r="G141" s="18">
        <f>G142</f>
        <v>14000</v>
      </c>
      <c r="H141" s="18">
        <f>H142</f>
        <v>0</v>
      </c>
      <c r="I141" s="18">
        <f>I142</f>
        <v>14000</v>
      </c>
      <c r="J141" s="18">
        <f>J142</f>
        <v>0</v>
      </c>
    </row>
    <row r="142" spans="1:10" ht="27.75" customHeight="1">
      <c r="A142" s="7">
        <v>631</v>
      </c>
      <c r="B142" s="34" t="s">
        <v>194</v>
      </c>
      <c r="C142" s="17" t="s">
        <v>107</v>
      </c>
      <c r="D142" s="17" t="s">
        <v>62</v>
      </c>
      <c r="E142" s="17">
        <v>4400000</v>
      </c>
      <c r="F142" s="17" t="s">
        <v>158</v>
      </c>
      <c r="G142" s="18">
        <v>14000</v>
      </c>
      <c r="H142" s="19">
        <v>0</v>
      </c>
      <c r="I142" s="19">
        <v>14000</v>
      </c>
      <c r="J142" s="19">
        <v>0</v>
      </c>
    </row>
    <row r="143" spans="1:10" ht="21" customHeight="1">
      <c r="A143" s="7">
        <v>631</v>
      </c>
      <c r="B143" s="16" t="s">
        <v>42</v>
      </c>
      <c r="C143" s="17" t="s">
        <v>107</v>
      </c>
      <c r="D143" s="17" t="s">
        <v>62</v>
      </c>
      <c r="E143" s="17">
        <v>4410000</v>
      </c>
      <c r="F143" s="17"/>
      <c r="G143" s="18">
        <f>G144</f>
        <v>1500</v>
      </c>
      <c r="H143" s="18">
        <f>H144</f>
        <v>0</v>
      </c>
      <c r="I143" s="18">
        <f>I144</f>
        <v>1500</v>
      </c>
      <c r="J143" s="18">
        <f>J144</f>
        <v>0</v>
      </c>
    </row>
    <row r="144" spans="1:10" ht="27.75" customHeight="1">
      <c r="A144" s="7">
        <v>631</v>
      </c>
      <c r="B144" s="34" t="s">
        <v>169</v>
      </c>
      <c r="C144" s="17" t="s">
        <v>107</v>
      </c>
      <c r="D144" s="17" t="s">
        <v>62</v>
      </c>
      <c r="E144" s="17">
        <v>4410000</v>
      </c>
      <c r="F144" s="17" t="s">
        <v>158</v>
      </c>
      <c r="G144" s="18">
        <v>1500</v>
      </c>
      <c r="H144" s="19">
        <v>0</v>
      </c>
      <c r="I144" s="19">
        <v>1500</v>
      </c>
      <c r="J144" s="19">
        <v>0</v>
      </c>
    </row>
    <row r="145" spans="1:10" ht="21.75" customHeight="1">
      <c r="A145" s="7">
        <v>631</v>
      </c>
      <c r="B145" s="16" t="s">
        <v>43</v>
      </c>
      <c r="C145" s="17" t="s">
        <v>107</v>
      </c>
      <c r="D145" s="17" t="s">
        <v>62</v>
      </c>
      <c r="E145" s="17">
        <v>4420000</v>
      </c>
      <c r="F145" s="17"/>
      <c r="G145" s="18">
        <f>G146</f>
        <v>8000</v>
      </c>
      <c r="H145" s="18">
        <f>H146</f>
        <v>0</v>
      </c>
      <c r="I145" s="18">
        <f>I146</f>
        <v>9000</v>
      </c>
      <c r="J145" s="18">
        <f>J146</f>
        <v>0</v>
      </c>
    </row>
    <row r="146" spans="1:10" ht="25.5" customHeight="1">
      <c r="A146" s="7">
        <v>631</v>
      </c>
      <c r="B146" s="34" t="s">
        <v>194</v>
      </c>
      <c r="C146" s="17" t="s">
        <v>107</v>
      </c>
      <c r="D146" s="17" t="s">
        <v>62</v>
      </c>
      <c r="E146" s="17">
        <v>4420000</v>
      </c>
      <c r="F146" s="17" t="s">
        <v>158</v>
      </c>
      <c r="G146" s="18">
        <v>8000</v>
      </c>
      <c r="H146" s="19">
        <v>0</v>
      </c>
      <c r="I146" s="19">
        <v>9000</v>
      </c>
      <c r="J146" s="19">
        <v>0</v>
      </c>
    </row>
    <row r="147" spans="1:10" ht="36" customHeight="1" hidden="1">
      <c r="A147" s="7">
        <v>631</v>
      </c>
      <c r="B147" s="16" t="s">
        <v>43</v>
      </c>
      <c r="C147" s="17" t="s">
        <v>19</v>
      </c>
      <c r="D147" s="17" t="s">
        <v>5</v>
      </c>
      <c r="E147" s="17">
        <v>4420001</v>
      </c>
      <c r="F147" s="17"/>
      <c r="G147" s="18">
        <f>G148</f>
        <v>0</v>
      </c>
      <c r="H147" s="18">
        <f>H148</f>
        <v>0</v>
      </c>
      <c r="I147" s="18"/>
      <c r="J147" s="18"/>
    </row>
    <row r="148" spans="1:10" ht="36" customHeight="1" hidden="1">
      <c r="A148" s="7">
        <v>631</v>
      </c>
      <c r="B148" s="16" t="s">
        <v>34</v>
      </c>
      <c r="C148" s="17" t="s">
        <v>19</v>
      </c>
      <c r="D148" s="17" t="s">
        <v>5</v>
      </c>
      <c r="E148" s="17">
        <v>4420002</v>
      </c>
      <c r="F148" s="17" t="s">
        <v>35</v>
      </c>
      <c r="G148" s="18">
        <v>0</v>
      </c>
      <c r="H148" s="19">
        <v>0</v>
      </c>
      <c r="I148" s="19"/>
      <c r="J148" s="19"/>
    </row>
    <row r="149" spans="1:10" ht="36" customHeight="1">
      <c r="A149" s="7">
        <v>631</v>
      </c>
      <c r="B149" s="16" t="s">
        <v>74</v>
      </c>
      <c r="C149" s="17" t="s">
        <v>107</v>
      </c>
      <c r="D149" s="17" t="s">
        <v>63</v>
      </c>
      <c r="E149" s="17"/>
      <c r="F149" s="17"/>
      <c r="G149" s="15">
        <f>G150+G153+G156+G159</f>
        <v>3672</v>
      </c>
      <c r="H149" s="15">
        <f>H150+H153+H156+H159</f>
        <v>0</v>
      </c>
      <c r="I149" s="15">
        <f>I150+I153+I156+I159</f>
        <v>3500</v>
      </c>
      <c r="J149" s="15">
        <f>J150+J153+J156+J159</f>
        <v>0</v>
      </c>
    </row>
    <row r="150" spans="1:10" ht="90" customHeight="1">
      <c r="A150" s="7">
        <v>631</v>
      </c>
      <c r="B150" s="16" t="s">
        <v>32</v>
      </c>
      <c r="C150" s="17" t="s">
        <v>107</v>
      </c>
      <c r="D150" s="17" t="s">
        <v>63</v>
      </c>
      <c r="E150" s="17" t="s">
        <v>33</v>
      </c>
      <c r="F150" s="17"/>
      <c r="G150" s="18">
        <f>G151+G152</f>
        <v>1268</v>
      </c>
      <c r="H150" s="18">
        <f>H151+H152</f>
        <v>0</v>
      </c>
      <c r="I150" s="18">
        <f>I151+I152</f>
        <v>1768</v>
      </c>
      <c r="J150" s="18">
        <f>J151+J152</f>
        <v>0</v>
      </c>
    </row>
    <row r="151" spans="1:10" ht="45" customHeight="1">
      <c r="A151" s="7">
        <v>631</v>
      </c>
      <c r="B151" s="34" t="s">
        <v>155</v>
      </c>
      <c r="C151" s="17" t="s">
        <v>107</v>
      </c>
      <c r="D151" s="17" t="s">
        <v>63</v>
      </c>
      <c r="E151" s="17" t="s">
        <v>33</v>
      </c>
      <c r="F151" s="17" t="s">
        <v>153</v>
      </c>
      <c r="G151" s="18">
        <f>1282-64</f>
        <v>1218</v>
      </c>
      <c r="H151" s="19">
        <v>0</v>
      </c>
      <c r="I151" s="18">
        <f>1282-64+500</f>
        <v>1718</v>
      </c>
      <c r="J151" s="19">
        <v>0</v>
      </c>
    </row>
    <row r="152" spans="1:10" ht="68.25" customHeight="1">
      <c r="A152" s="7">
        <v>631</v>
      </c>
      <c r="B152" s="34" t="s">
        <v>156</v>
      </c>
      <c r="C152" s="17" t="s">
        <v>107</v>
      </c>
      <c r="D152" s="17" t="s">
        <v>63</v>
      </c>
      <c r="E152" s="17" t="s">
        <v>33</v>
      </c>
      <c r="F152" s="17" t="s">
        <v>154</v>
      </c>
      <c r="G152" s="18">
        <v>50</v>
      </c>
      <c r="H152" s="19">
        <v>0</v>
      </c>
      <c r="I152" s="19">
        <v>50</v>
      </c>
      <c r="J152" s="19">
        <v>0</v>
      </c>
    </row>
    <row r="153" spans="1:10" ht="91.5" customHeight="1">
      <c r="A153" s="7">
        <v>631</v>
      </c>
      <c r="B153" s="16" t="s">
        <v>44</v>
      </c>
      <c r="C153" s="17" t="s">
        <v>107</v>
      </c>
      <c r="D153" s="17" t="s">
        <v>63</v>
      </c>
      <c r="E153" s="17">
        <v>4520000</v>
      </c>
      <c r="F153" s="17"/>
      <c r="G153" s="18">
        <f>G154+G155</f>
        <v>1232</v>
      </c>
      <c r="H153" s="18">
        <f>H154+H155</f>
        <v>0</v>
      </c>
      <c r="I153" s="18">
        <f>I154+I155</f>
        <v>1732</v>
      </c>
      <c r="J153" s="18">
        <f>J154+J155</f>
        <v>0</v>
      </c>
    </row>
    <row r="154" spans="1:10" ht="38.25" customHeight="1">
      <c r="A154" s="7">
        <v>631</v>
      </c>
      <c r="B154" s="34" t="s">
        <v>170</v>
      </c>
      <c r="C154" s="17" t="s">
        <v>107</v>
      </c>
      <c r="D154" s="17" t="s">
        <v>63</v>
      </c>
      <c r="E154" s="17">
        <v>4520000</v>
      </c>
      <c r="F154" s="28" t="s">
        <v>161</v>
      </c>
      <c r="G154" s="18">
        <f>1215+367-400</f>
        <v>1182</v>
      </c>
      <c r="H154" s="19">
        <v>0</v>
      </c>
      <c r="I154" s="18">
        <f>1215+367-400+500</f>
        <v>1682</v>
      </c>
      <c r="J154" s="19">
        <v>0</v>
      </c>
    </row>
    <row r="155" spans="1:10" ht="66" customHeight="1">
      <c r="A155" s="7">
        <v>631</v>
      </c>
      <c r="B155" s="34" t="s">
        <v>156</v>
      </c>
      <c r="C155" s="17" t="s">
        <v>107</v>
      </c>
      <c r="D155" s="17" t="s">
        <v>63</v>
      </c>
      <c r="E155" s="17">
        <v>4520000</v>
      </c>
      <c r="F155" s="17" t="s">
        <v>154</v>
      </c>
      <c r="G155" s="18">
        <v>50</v>
      </c>
      <c r="H155" s="19"/>
      <c r="I155" s="19">
        <v>50</v>
      </c>
      <c r="J155" s="19">
        <v>0</v>
      </c>
    </row>
    <row r="156" spans="1:10" ht="68.25" customHeight="1" hidden="1">
      <c r="A156" s="7">
        <v>631</v>
      </c>
      <c r="B156" s="22" t="s">
        <v>115</v>
      </c>
      <c r="C156" s="17" t="s">
        <v>107</v>
      </c>
      <c r="D156" s="17" t="s">
        <v>63</v>
      </c>
      <c r="E156" s="17">
        <v>7950700</v>
      </c>
      <c r="F156" s="17"/>
      <c r="G156" s="18">
        <f>G158</f>
        <v>0</v>
      </c>
      <c r="H156" s="18">
        <f>H158</f>
        <v>0</v>
      </c>
      <c r="I156" s="18">
        <f>I158</f>
        <v>0</v>
      </c>
      <c r="J156" s="18">
        <f>J158</f>
        <v>0</v>
      </c>
    </row>
    <row r="157" spans="1:10" ht="17.25" customHeight="1" hidden="1">
      <c r="A157" s="7">
        <v>631</v>
      </c>
      <c r="B157" s="16" t="s">
        <v>47</v>
      </c>
      <c r="C157" s="17" t="s">
        <v>107</v>
      </c>
      <c r="D157" s="17" t="s">
        <v>63</v>
      </c>
      <c r="E157" s="17">
        <v>7950700</v>
      </c>
      <c r="F157" s="17" t="s">
        <v>48</v>
      </c>
      <c r="G157" s="18">
        <v>0</v>
      </c>
      <c r="H157" s="19">
        <v>0</v>
      </c>
      <c r="I157" s="19"/>
      <c r="J157" s="19"/>
    </row>
    <row r="158" spans="1:10" ht="94.5" customHeight="1" hidden="1">
      <c r="A158" s="7">
        <v>631</v>
      </c>
      <c r="B158" s="16" t="s">
        <v>120</v>
      </c>
      <c r="C158" s="17" t="s">
        <v>107</v>
      </c>
      <c r="D158" s="17" t="s">
        <v>63</v>
      </c>
      <c r="E158" s="17">
        <v>7950700</v>
      </c>
      <c r="F158" s="17" t="s">
        <v>119</v>
      </c>
      <c r="G158" s="18">
        <v>0</v>
      </c>
      <c r="H158" s="18">
        <v>0</v>
      </c>
      <c r="I158" s="18"/>
      <c r="J158" s="18"/>
    </row>
    <row r="159" spans="1:10" ht="93" customHeight="1">
      <c r="A159" s="7">
        <v>631</v>
      </c>
      <c r="B159" s="22" t="s">
        <v>189</v>
      </c>
      <c r="C159" s="17" t="s">
        <v>107</v>
      </c>
      <c r="D159" s="17" t="s">
        <v>63</v>
      </c>
      <c r="E159" s="17">
        <v>7950800</v>
      </c>
      <c r="F159" s="17"/>
      <c r="G159" s="18">
        <f>G160</f>
        <v>1172</v>
      </c>
      <c r="H159" s="18">
        <f>H160</f>
        <v>0</v>
      </c>
      <c r="I159" s="18">
        <f>I160</f>
        <v>0</v>
      </c>
      <c r="J159" s="18">
        <f>J160</f>
        <v>0</v>
      </c>
    </row>
    <row r="160" spans="1:10" ht="27" customHeight="1">
      <c r="A160" s="7">
        <v>631</v>
      </c>
      <c r="B160" s="34" t="s">
        <v>194</v>
      </c>
      <c r="C160" s="17" t="s">
        <v>107</v>
      </c>
      <c r="D160" s="17" t="s">
        <v>63</v>
      </c>
      <c r="E160" s="17">
        <v>7950800</v>
      </c>
      <c r="F160" s="17" t="s">
        <v>158</v>
      </c>
      <c r="G160" s="18">
        <v>1172</v>
      </c>
      <c r="H160" s="18">
        <v>0</v>
      </c>
      <c r="I160" s="18">
        <v>0</v>
      </c>
      <c r="J160" s="18">
        <v>0</v>
      </c>
    </row>
    <row r="161" spans="1:10" ht="51.75" customHeight="1">
      <c r="A161" s="11">
        <v>633</v>
      </c>
      <c r="B161" s="12" t="s">
        <v>84</v>
      </c>
      <c r="C161" s="14"/>
      <c r="D161" s="14"/>
      <c r="E161" s="14"/>
      <c r="F161" s="14"/>
      <c r="G161" s="15">
        <f>G165+G162</f>
        <v>1535</v>
      </c>
      <c r="H161" s="15">
        <f>H165+H162</f>
        <v>0</v>
      </c>
      <c r="I161" s="15">
        <f>I165+I162</f>
        <v>85</v>
      </c>
      <c r="J161" s="15">
        <f>J165+J162</f>
        <v>0</v>
      </c>
    </row>
    <row r="162" spans="1:10" ht="24" customHeight="1">
      <c r="A162" s="7">
        <v>633</v>
      </c>
      <c r="B162" s="16" t="s">
        <v>139</v>
      </c>
      <c r="C162" s="17" t="s">
        <v>64</v>
      </c>
      <c r="D162" s="17" t="s">
        <v>63</v>
      </c>
      <c r="E162" s="17"/>
      <c r="F162" s="17"/>
      <c r="G162" s="15">
        <f>G163</f>
        <v>80</v>
      </c>
      <c r="H162" s="15">
        <f aca="true" t="shared" si="18" ref="H162:J163">H163</f>
        <v>0</v>
      </c>
      <c r="I162" s="15">
        <f t="shared" si="18"/>
        <v>85</v>
      </c>
      <c r="J162" s="15">
        <f t="shared" si="18"/>
        <v>0</v>
      </c>
    </row>
    <row r="163" spans="1:10" ht="36.75" customHeight="1">
      <c r="A163" s="7">
        <v>633</v>
      </c>
      <c r="B163" s="16" t="s">
        <v>53</v>
      </c>
      <c r="C163" s="17" t="s">
        <v>64</v>
      </c>
      <c r="D163" s="17" t="s">
        <v>63</v>
      </c>
      <c r="E163" s="17" t="s">
        <v>138</v>
      </c>
      <c r="F163" s="17"/>
      <c r="G163" s="18">
        <f>G164</f>
        <v>80</v>
      </c>
      <c r="H163" s="18">
        <f t="shared" si="18"/>
        <v>0</v>
      </c>
      <c r="I163" s="18">
        <f t="shared" si="18"/>
        <v>85</v>
      </c>
      <c r="J163" s="18">
        <f t="shared" si="18"/>
        <v>0</v>
      </c>
    </row>
    <row r="164" spans="1:10" ht="51.75" customHeight="1">
      <c r="A164" s="7">
        <v>633</v>
      </c>
      <c r="B164" s="34" t="s">
        <v>171</v>
      </c>
      <c r="C164" s="17" t="s">
        <v>64</v>
      </c>
      <c r="D164" s="17" t="s">
        <v>63</v>
      </c>
      <c r="E164" s="17" t="s">
        <v>138</v>
      </c>
      <c r="F164" s="17" t="s">
        <v>162</v>
      </c>
      <c r="G164" s="18">
        <v>80</v>
      </c>
      <c r="H164" s="18">
        <v>0</v>
      </c>
      <c r="I164" s="18">
        <v>85</v>
      </c>
      <c r="J164" s="18">
        <v>0</v>
      </c>
    </row>
    <row r="165" spans="1:10" ht="38.25" customHeight="1">
      <c r="A165" s="7">
        <v>633</v>
      </c>
      <c r="B165" s="16" t="s">
        <v>25</v>
      </c>
      <c r="C165" s="17">
        <v>10</v>
      </c>
      <c r="D165" s="17" t="s">
        <v>100</v>
      </c>
      <c r="E165" s="17"/>
      <c r="F165" s="17"/>
      <c r="G165" s="15">
        <f>G166</f>
        <v>1455</v>
      </c>
      <c r="H165" s="15">
        <f aca="true" t="shared" si="19" ref="H165:J166">H166</f>
        <v>0</v>
      </c>
      <c r="I165" s="15">
        <f t="shared" si="19"/>
        <v>0</v>
      </c>
      <c r="J165" s="15">
        <f t="shared" si="19"/>
        <v>0</v>
      </c>
    </row>
    <row r="166" spans="1:10" ht="60" customHeight="1">
      <c r="A166" s="7">
        <v>633</v>
      </c>
      <c r="B166" s="22" t="s">
        <v>190</v>
      </c>
      <c r="C166" s="17">
        <v>10</v>
      </c>
      <c r="D166" s="17" t="s">
        <v>100</v>
      </c>
      <c r="E166" s="17">
        <v>7951600</v>
      </c>
      <c r="F166" s="17"/>
      <c r="G166" s="18">
        <f>G167</f>
        <v>1455</v>
      </c>
      <c r="H166" s="18">
        <f t="shared" si="19"/>
        <v>0</v>
      </c>
      <c r="I166" s="18">
        <f t="shared" si="19"/>
        <v>0</v>
      </c>
      <c r="J166" s="18">
        <f t="shared" si="19"/>
        <v>0</v>
      </c>
    </row>
    <row r="167" spans="1:10" ht="65.25" customHeight="1">
      <c r="A167" s="7">
        <v>633</v>
      </c>
      <c r="B167" s="34" t="s">
        <v>156</v>
      </c>
      <c r="C167" s="17">
        <v>10</v>
      </c>
      <c r="D167" s="17" t="s">
        <v>100</v>
      </c>
      <c r="E167" s="17">
        <v>7951600</v>
      </c>
      <c r="F167" s="17" t="s">
        <v>154</v>
      </c>
      <c r="G167" s="18">
        <v>1455</v>
      </c>
      <c r="H167" s="19">
        <v>0</v>
      </c>
      <c r="I167" s="19">
        <v>0</v>
      </c>
      <c r="J167" s="19">
        <v>0</v>
      </c>
    </row>
    <row r="168" spans="1:10" s="6" customFormat="1" ht="53.25" customHeight="1">
      <c r="A168" s="11">
        <v>648</v>
      </c>
      <c r="B168" s="12" t="s">
        <v>86</v>
      </c>
      <c r="C168" s="14"/>
      <c r="D168" s="14"/>
      <c r="E168" s="14"/>
      <c r="F168" s="14"/>
      <c r="G168" s="15">
        <f>G169+G173+G179+G184</f>
        <v>25820</v>
      </c>
      <c r="H168" s="15">
        <f>H169+H173+H179+H184</f>
        <v>0</v>
      </c>
      <c r="I168" s="15">
        <f>I169+I173+I179+I184</f>
        <v>37140</v>
      </c>
      <c r="J168" s="15">
        <f>J169+J173+J179+J184</f>
        <v>0</v>
      </c>
    </row>
    <row r="169" spans="1:10" ht="17.25" customHeight="1">
      <c r="A169" s="7">
        <v>648</v>
      </c>
      <c r="B169" s="16" t="s">
        <v>11</v>
      </c>
      <c r="C169" s="17" t="s">
        <v>62</v>
      </c>
      <c r="D169" s="17">
        <v>13</v>
      </c>
      <c r="E169" s="17"/>
      <c r="F169" s="17"/>
      <c r="G169" s="15">
        <f>G170</f>
        <v>2000</v>
      </c>
      <c r="H169" s="15">
        <f>H170</f>
        <v>0</v>
      </c>
      <c r="I169" s="15">
        <f>I170</f>
        <v>2000</v>
      </c>
      <c r="J169" s="15">
        <f>J170</f>
        <v>0</v>
      </c>
    </row>
    <row r="170" spans="1:10" ht="81.75" customHeight="1">
      <c r="A170" s="7">
        <v>648</v>
      </c>
      <c r="B170" s="16" t="s">
        <v>32</v>
      </c>
      <c r="C170" s="17" t="s">
        <v>62</v>
      </c>
      <c r="D170" s="17">
        <v>13</v>
      </c>
      <c r="E170" s="17" t="s">
        <v>99</v>
      </c>
      <c r="F170" s="17"/>
      <c r="G170" s="18">
        <f>G171+G172</f>
        <v>2000</v>
      </c>
      <c r="H170" s="18">
        <f>H171+H172</f>
        <v>0</v>
      </c>
      <c r="I170" s="18">
        <f>I171+I172</f>
        <v>2000</v>
      </c>
      <c r="J170" s="18">
        <f>J171+J172</f>
        <v>0</v>
      </c>
    </row>
    <row r="171" spans="1:10" ht="44.25" customHeight="1">
      <c r="A171" s="7">
        <v>648</v>
      </c>
      <c r="B171" s="34" t="s">
        <v>155</v>
      </c>
      <c r="C171" s="17" t="s">
        <v>62</v>
      </c>
      <c r="D171" s="17">
        <v>13</v>
      </c>
      <c r="E171" s="17" t="s">
        <v>99</v>
      </c>
      <c r="F171" s="17" t="s">
        <v>153</v>
      </c>
      <c r="G171" s="18">
        <f>1166+352+300</f>
        <v>1818</v>
      </c>
      <c r="H171" s="19">
        <v>0</v>
      </c>
      <c r="I171" s="19">
        <v>1518</v>
      </c>
      <c r="J171" s="19"/>
    </row>
    <row r="172" spans="1:10" ht="75" customHeight="1">
      <c r="A172" s="7">
        <v>648</v>
      </c>
      <c r="B172" s="34" t="s">
        <v>156</v>
      </c>
      <c r="C172" s="17" t="s">
        <v>62</v>
      </c>
      <c r="D172" s="17">
        <v>13</v>
      </c>
      <c r="E172" s="17" t="s">
        <v>99</v>
      </c>
      <c r="F172" s="17" t="s">
        <v>154</v>
      </c>
      <c r="G172" s="18">
        <f>74+312+118+24+28-374</f>
        <v>182</v>
      </c>
      <c r="H172" s="19">
        <v>0</v>
      </c>
      <c r="I172" s="19">
        <v>482</v>
      </c>
      <c r="J172" s="19"/>
    </row>
    <row r="173" spans="1:10" ht="15.75">
      <c r="A173" s="7">
        <v>648</v>
      </c>
      <c r="B173" s="16" t="s">
        <v>21</v>
      </c>
      <c r="C173" s="17" t="s">
        <v>105</v>
      </c>
      <c r="D173" s="17" t="s">
        <v>105</v>
      </c>
      <c r="E173" s="17"/>
      <c r="F173" s="17"/>
      <c r="G173" s="29">
        <f>G174+G177</f>
        <v>2200</v>
      </c>
      <c r="H173" s="29">
        <f>H174+H177</f>
        <v>0</v>
      </c>
      <c r="I173" s="29">
        <f>I174+I177</f>
        <v>3000</v>
      </c>
      <c r="J173" s="15">
        <f>J174+J177</f>
        <v>0</v>
      </c>
    </row>
    <row r="174" spans="1:10" ht="86.25" customHeight="1">
      <c r="A174" s="7">
        <v>648</v>
      </c>
      <c r="B174" s="16" t="s">
        <v>32</v>
      </c>
      <c r="C174" s="17" t="s">
        <v>105</v>
      </c>
      <c r="D174" s="17" t="s">
        <v>105</v>
      </c>
      <c r="E174" s="17" t="s">
        <v>99</v>
      </c>
      <c r="F174" s="17"/>
      <c r="G174" s="30">
        <f>G175+G176</f>
        <v>700</v>
      </c>
      <c r="H174" s="30">
        <f>H175+H176</f>
        <v>0</v>
      </c>
      <c r="I174" s="30">
        <f>I175+I176</f>
        <v>1000</v>
      </c>
      <c r="J174" s="18">
        <f>J175+J176</f>
        <v>0</v>
      </c>
    </row>
    <row r="175" spans="1:10" ht="48" customHeight="1">
      <c r="A175" s="7">
        <v>648</v>
      </c>
      <c r="B175" s="34" t="s">
        <v>155</v>
      </c>
      <c r="C175" s="17" t="s">
        <v>105</v>
      </c>
      <c r="D175" s="17" t="s">
        <v>105</v>
      </c>
      <c r="E175" s="17" t="s">
        <v>99</v>
      </c>
      <c r="F175" s="17" t="s">
        <v>153</v>
      </c>
      <c r="G175" s="18">
        <v>680</v>
      </c>
      <c r="H175" s="15">
        <v>0</v>
      </c>
      <c r="I175" s="18">
        <v>980</v>
      </c>
      <c r="J175" s="18">
        <v>0</v>
      </c>
    </row>
    <row r="176" spans="1:10" ht="72" customHeight="1">
      <c r="A176" s="7">
        <v>648</v>
      </c>
      <c r="B176" s="34" t="s">
        <v>156</v>
      </c>
      <c r="C176" s="17" t="s">
        <v>105</v>
      </c>
      <c r="D176" s="17" t="s">
        <v>105</v>
      </c>
      <c r="E176" s="17" t="s">
        <v>99</v>
      </c>
      <c r="F176" s="17" t="s">
        <v>154</v>
      </c>
      <c r="G176" s="18">
        <v>20</v>
      </c>
      <c r="H176" s="15">
        <v>0</v>
      </c>
      <c r="I176" s="18">
        <v>20</v>
      </c>
      <c r="J176" s="18">
        <v>0</v>
      </c>
    </row>
    <row r="177" spans="1:10" ht="38.25" customHeight="1">
      <c r="A177" s="7">
        <v>648</v>
      </c>
      <c r="B177" s="16" t="s">
        <v>71</v>
      </c>
      <c r="C177" s="17" t="s">
        <v>105</v>
      </c>
      <c r="D177" s="17" t="s">
        <v>105</v>
      </c>
      <c r="E177" s="17">
        <v>4310000</v>
      </c>
      <c r="F177" s="17"/>
      <c r="G177" s="18">
        <f>G178</f>
        <v>1500</v>
      </c>
      <c r="H177" s="18">
        <f>H178</f>
        <v>0</v>
      </c>
      <c r="I177" s="18">
        <f>I178</f>
        <v>2000</v>
      </c>
      <c r="J177" s="18">
        <f>J178</f>
        <v>0</v>
      </c>
    </row>
    <row r="178" spans="1:10" ht="25.5" customHeight="1">
      <c r="A178" s="7">
        <v>648</v>
      </c>
      <c r="B178" s="34" t="s">
        <v>194</v>
      </c>
      <c r="C178" s="17" t="s">
        <v>105</v>
      </c>
      <c r="D178" s="17" t="s">
        <v>105</v>
      </c>
      <c r="E178" s="17">
        <v>4310000</v>
      </c>
      <c r="F178" s="17" t="s">
        <v>158</v>
      </c>
      <c r="G178" s="18">
        <v>1500</v>
      </c>
      <c r="H178" s="19">
        <v>0</v>
      </c>
      <c r="I178" s="19">
        <v>2000</v>
      </c>
      <c r="J178" s="19">
        <v>0</v>
      </c>
    </row>
    <row r="179" spans="1:10" ht="15.75">
      <c r="A179" s="7">
        <v>648</v>
      </c>
      <c r="B179" s="16" t="s">
        <v>75</v>
      </c>
      <c r="C179" s="17">
        <v>11</v>
      </c>
      <c r="D179" s="17" t="s">
        <v>62</v>
      </c>
      <c r="E179" s="17"/>
      <c r="F179" s="17"/>
      <c r="G179" s="15">
        <f>G182+G180</f>
        <v>19620</v>
      </c>
      <c r="H179" s="15">
        <f>H182+H180</f>
        <v>0</v>
      </c>
      <c r="I179" s="15">
        <f>I182+I180</f>
        <v>30140</v>
      </c>
      <c r="J179" s="15">
        <f>J182+J180</f>
        <v>0</v>
      </c>
    </row>
    <row r="180" spans="1:10" ht="35.25" customHeight="1">
      <c r="A180" s="7">
        <v>648</v>
      </c>
      <c r="B180" s="16" t="s">
        <v>61</v>
      </c>
      <c r="C180" s="17">
        <v>11</v>
      </c>
      <c r="D180" s="17" t="s">
        <v>62</v>
      </c>
      <c r="E180" s="17">
        <v>4820000</v>
      </c>
      <c r="F180" s="17"/>
      <c r="G180" s="18">
        <f>G181</f>
        <v>17000</v>
      </c>
      <c r="H180" s="18">
        <f>H181</f>
        <v>0</v>
      </c>
      <c r="I180" s="18">
        <f>I181</f>
        <v>22000</v>
      </c>
      <c r="J180" s="18">
        <f>J181</f>
        <v>0</v>
      </c>
    </row>
    <row r="181" spans="1:10" ht="33" customHeight="1">
      <c r="A181" s="7">
        <v>648</v>
      </c>
      <c r="B181" s="34" t="s">
        <v>172</v>
      </c>
      <c r="C181" s="17">
        <v>11</v>
      </c>
      <c r="D181" s="17" t="s">
        <v>62</v>
      </c>
      <c r="E181" s="17">
        <v>4820000</v>
      </c>
      <c r="F181" s="17" t="s">
        <v>163</v>
      </c>
      <c r="G181" s="18">
        <v>17000</v>
      </c>
      <c r="H181" s="18">
        <v>0</v>
      </c>
      <c r="I181" s="18">
        <v>22000</v>
      </c>
      <c r="J181" s="18">
        <v>0</v>
      </c>
    </row>
    <row r="182" spans="1:10" ht="60">
      <c r="A182" s="7">
        <v>648</v>
      </c>
      <c r="B182" s="22" t="s">
        <v>191</v>
      </c>
      <c r="C182" s="17">
        <v>11</v>
      </c>
      <c r="D182" s="17" t="s">
        <v>62</v>
      </c>
      <c r="E182" s="17">
        <v>7950900</v>
      </c>
      <c r="F182" s="17"/>
      <c r="G182" s="18">
        <f>G183</f>
        <v>2620</v>
      </c>
      <c r="H182" s="18">
        <f>H183</f>
        <v>0</v>
      </c>
      <c r="I182" s="18">
        <f>I183</f>
        <v>8140</v>
      </c>
      <c r="J182" s="18">
        <f>J183</f>
        <v>0</v>
      </c>
    </row>
    <row r="183" spans="1:10" ht="45">
      <c r="A183" s="7">
        <v>648</v>
      </c>
      <c r="B183" s="34" t="s">
        <v>156</v>
      </c>
      <c r="C183" s="17">
        <v>11</v>
      </c>
      <c r="D183" s="17" t="s">
        <v>62</v>
      </c>
      <c r="E183" s="17">
        <v>7950900</v>
      </c>
      <c r="F183" s="17" t="s">
        <v>154</v>
      </c>
      <c r="G183" s="18">
        <f>2540+80</f>
        <v>2620</v>
      </c>
      <c r="H183" s="19">
        <v>0</v>
      </c>
      <c r="I183" s="19">
        <f>8060+80</f>
        <v>8140</v>
      </c>
      <c r="J183" s="19">
        <v>0</v>
      </c>
    </row>
    <row r="184" spans="1:10" ht="30.75">
      <c r="A184" s="7">
        <v>648</v>
      </c>
      <c r="B184" s="16" t="s">
        <v>31</v>
      </c>
      <c r="C184" s="17">
        <v>11</v>
      </c>
      <c r="D184" s="17" t="s">
        <v>59</v>
      </c>
      <c r="E184" s="20"/>
      <c r="F184" s="17"/>
      <c r="G184" s="15">
        <f>G185</f>
        <v>2000</v>
      </c>
      <c r="H184" s="15">
        <f>H185</f>
        <v>0</v>
      </c>
      <c r="I184" s="15">
        <f>I185</f>
        <v>2000</v>
      </c>
      <c r="J184" s="15">
        <f>J185</f>
        <v>0</v>
      </c>
    </row>
    <row r="185" spans="1:10" ht="85.5" customHeight="1">
      <c r="A185" s="7">
        <v>648</v>
      </c>
      <c r="B185" s="16" t="s">
        <v>32</v>
      </c>
      <c r="C185" s="17">
        <v>11</v>
      </c>
      <c r="D185" s="17" t="s">
        <v>59</v>
      </c>
      <c r="E185" s="17" t="s">
        <v>99</v>
      </c>
      <c r="F185" s="17"/>
      <c r="G185" s="18">
        <f>SUM(G186:G188)</f>
        <v>2000</v>
      </c>
      <c r="H185" s="18">
        <f>SUM(H186:H188)</f>
        <v>0</v>
      </c>
      <c r="I185" s="18">
        <f>SUM(I186:I188)</f>
        <v>2000</v>
      </c>
      <c r="J185" s="18">
        <f>SUM(J186:J188)</f>
        <v>0</v>
      </c>
    </row>
    <row r="186" spans="1:10" ht="49.5" customHeight="1">
      <c r="A186" s="7">
        <v>648</v>
      </c>
      <c r="B186" s="34" t="s">
        <v>155</v>
      </c>
      <c r="C186" s="17">
        <v>11</v>
      </c>
      <c r="D186" s="17" t="s">
        <v>59</v>
      </c>
      <c r="E186" s="17" t="s">
        <v>99</v>
      </c>
      <c r="F186" s="17" t="s">
        <v>153</v>
      </c>
      <c r="G186" s="18">
        <v>1870.6</v>
      </c>
      <c r="H186" s="19">
        <v>0</v>
      </c>
      <c r="I186" s="19">
        <v>1871</v>
      </c>
      <c r="J186" s="19">
        <v>0</v>
      </c>
    </row>
    <row r="187" spans="1:10" ht="59.25" customHeight="1">
      <c r="A187" s="7">
        <v>648</v>
      </c>
      <c r="B187" s="34" t="s">
        <v>156</v>
      </c>
      <c r="C187" s="17">
        <v>11</v>
      </c>
      <c r="D187" s="17" t="s">
        <v>59</v>
      </c>
      <c r="E187" s="17" t="s">
        <v>99</v>
      </c>
      <c r="F187" s="17" t="s">
        <v>154</v>
      </c>
      <c r="G187" s="18">
        <f>10+20+31+34</f>
        <v>95</v>
      </c>
      <c r="H187" s="19">
        <v>0</v>
      </c>
      <c r="I187" s="19">
        <v>95</v>
      </c>
      <c r="J187" s="19">
        <v>0</v>
      </c>
    </row>
    <row r="188" spans="1:10" ht="24.75" customHeight="1">
      <c r="A188" s="7">
        <v>648</v>
      </c>
      <c r="B188" s="34" t="s">
        <v>166</v>
      </c>
      <c r="C188" s="17">
        <v>11</v>
      </c>
      <c r="D188" s="17" t="s">
        <v>59</v>
      </c>
      <c r="E188" s="17" t="s">
        <v>99</v>
      </c>
      <c r="F188" s="17" t="s">
        <v>157</v>
      </c>
      <c r="G188" s="18">
        <v>34.4</v>
      </c>
      <c r="H188" s="19">
        <v>0</v>
      </c>
      <c r="I188" s="19">
        <v>34</v>
      </c>
      <c r="J188" s="19">
        <v>0</v>
      </c>
    </row>
    <row r="189" spans="1:10" s="6" customFormat="1" ht="31.5">
      <c r="A189" s="11">
        <v>931</v>
      </c>
      <c r="B189" s="12" t="s">
        <v>83</v>
      </c>
      <c r="C189" s="14"/>
      <c r="D189" s="14"/>
      <c r="E189" s="14"/>
      <c r="F189" s="14"/>
      <c r="G189" s="15">
        <f>G190+G195+G198+G202+G205+G208+G211+G214+G217+G222</f>
        <v>64317.89933</v>
      </c>
      <c r="H189" s="15">
        <f>H190+H195+H198+H202+H205+H208+H211+H214+H217+H222</f>
        <v>0</v>
      </c>
      <c r="I189" s="15">
        <f>I190+I195+I198+I202+I205+I208+I211+I214+I217+I222</f>
        <v>72071.2558</v>
      </c>
      <c r="J189" s="15">
        <f>J190+J195+J198+J202+J205+J208+J211+J214+J217+J222</f>
        <v>0</v>
      </c>
    </row>
    <row r="190" spans="1:10" ht="71.25" customHeight="1">
      <c r="A190" s="7">
        <v>931</v>
      </c>
      <c r="B190" s="16" t="s">
        <v>98</v>
      </c>
      <c r="C190" s="17" t="s">
        <v>62</v>
      </c>
      <c r="D190" s="17" t="s">
        <v>100</v>
      </c>
      <c r="E190" s="17"/>
      <c r="F190" s="17"/>
      <c r="G190" s="15">
        <f>G191</f>
        <v>9000</v>
      </c>
      <c r="H190" s="15">
        <f>H191</f>
        <v>0</v>
      </c>
      <c r="I190" s="15">
        <f>I191</f>
        <v>12000</v>
      </c>
      <c r="J190" s="15">
        <f>J191</f>
        <v>0</v>
      </c>
    </row>
    <row r="191" spans="1:10" ht="81.75" customHeight="1">
      <c r="A191" s="7">
        <v>931</v>
      </c>
      <c r="B191" s="16" t="s">
        <v>174</v>
      </c>
      <c r="C191" s="17" t="s">
        <v>62</v>
      </c>
      <c r="D191" s="17" t="s">
        <v>100</v>
      </c>
      <c r="E191" s="17" t="s">
        <v>175</v>
      </c>
      <c r="F191" s="17"/>
      <c r="G191" s="18">
        <f>SUM(G192:G194)</f>
        <v>9000</v>
      </c>
      <c r="H191" s="18">
        <f>SUM(H192:H194)</f>
        <v>0</v>
      </c>
      <c r="I191" s="18">
        <f>SUM(I192:I194)</f>
        <v>12000</v>
      </c>
      <c r="J191" s="18">
        <f>SUM(J192:J194)</f>
        <v>0</v>
      </c>
    </row>
    <row r="192" spans="1:10" ht="46.5" customHeight="1">
      <c r="A192" s="7">
        <v>931</v>
      </c>
      <c r="B192" s="34" t="s">
        <v>155</v>
      </c>
      <c r="C192" s="17" t="s">
        <v>62</v>
      </c>
      <c r="D192" s="17" t="s">
        <v>100</v>
      </c>
      <c r="E192" s="17" t="s">
        <v>175</v>
      </c>
      <c r="F192" s="17" t="s">
        <v>153</v>
      </c>
      <c r="G192" s="18">
        <v>7993</v>
      </c>
      <c r="H192" s="19">
        <v>0</v>
      </c>
      <c r="I192" s="19">
        <v>10993</v>
      </c>
      <c r="J192" s="19"/>
    </row>
    <row r="193" spans="1:10" ht="68.25" customHeight="1">
      <c r="A193" s="7">
        <v>931</v>
      </c>
      <c r="B193" s="34" t="s">
        <v>156</v>
      </c>
      <c r="C193" s="17" t="s">
        <v>62</v>
      </c>
      <c r="D193" s="17" t="s">
        <v>100</v>
      </c>
      <c r="E193" s="17" t="s">
        <v>175</v>
      </c>
      <c r="F193" s="17" t="s">
        <v>154</v>
      </c>
      <c r="G193" s="18">
        <v>1000</v>
      </c>
      <c r="H193" s="19">
        <v>0</v>
      </c>
      <c r="I193" s="19">
        <v>1000</v>
      </c>
      <c r="J193" s="19">
        <v>0</v>
      </c>
    </row>
    <row r="194" spans="1:10" ht="30" customHeight="1">
      <c r="A194" s="7">
        <v>931</v>
      </c>
      <c r="B194" s="34" t="s">
        <v>166</v>
      </c>
      <c r="C194" s="17" t="s">
        <v>62</v>
      </c>
      <c r="D194" s="17" t="s">
        <v>100</v>
      </c>
      <c r="E194" s="17" t="s">
        <v>175</v>
      </c>
      <c r="F194" s="17" t="s">
        <v>157</v>
      </c>
      <c r="G194" s="18">
        <v>7</v>
      </c>
      <c r="H194" s="19">
        <v>0</v>
      </c>
      <c r="I194" s="19">
        <v>7</v>
      </c>
      <c r="J194" s="19">
        <v>0</v>
      </c>
    </row>
    <row r="195" spans="1:10" ht="15.75">
      <c r="A195" s="7">
        <v>931</v>
      </c>
      <c r="B195" s="16" t="s">
        <v>46</v>
      </c>
      <c r="C195" s="17" t="s">
        <v>62</v>
      </c>
      <c r="D195" s="17">
        <v>11</v>
      </c>
      <c r="E195" s="17" t="s">
        <v>108</v>
      </c>
      <c r="F195" s="17"/>
      <c r="G195" s="15">
        <f>G196</f>
        <v>1000</v>
      </c>
      <c r="H195" s="15">
        <f aca="true" t="shared" si="20" ref="H195:J196">H196</f>
        <v>0</v>
      </c>
      <c r="I195" s="15">
        <f t="shared" si="20"/>
        <v>1000</v>
      </c>
      <c r="J195" s="15">
        <f t="shared" si="20"/>
        <v>0</v>
      </c>
    </row>
    <row r="196" spans="1:10" ht="15">
      <c r="A196" s="7">
        <v>931</v>
      </c>
      <c r="B196" s="16" t="s">
        <v>46</v>
      </c>
      <c r="C196" s="17" t="s">
        <v>62</v>
      </c>
      <c r="D196" s="17">
        <v>11</v>
      </c>
      <c r="E196" s="17" t="s">
        <v>106</v>
      </c>
      <c r="F196" s="17"/>
      <c r="G196" s="18">
        <f>G197</f>
        <v>1000</v>
      </c>
      <c r="H196" s="18">
        <f t="shared" si="20"/>
        <v>0</v>
      </c>
      <c r="I196" s="18">
        <f t="shared" si="20"/>
        <v>1000</v>
      </c>
      <c r="J196" s="18">
        <f t="shared" si="20"/>
        <v>0</v>
      </c>
    </row>
    <row r="197" spans="1:10" ht="15">
      <c r="A197" s="7">
        <v>931</v>
      </c>
      <c r="B197" s="16" t="s">
        <v>132</v>
      </c>
      <c r="C197" s="17" t="s">
        <v>62</v>
      </c>
      <c r="D197" s="17">
        <v>11</v>
      </c>
      <c r="E197" s="17" t="s">
        <v>106</v>
      </c>
      <c r="F197" s="17" t="s">
        <v>131</v>
      </c>
      <c r="G197" s="18">
        <v>1000</v>
      </c>
      <c r="H197" s="19">
        <v>0</v>
      </c>
      <c r="I197" s="19">
        <v>1000</v>
      </c>
      <c r="J197" s="19">
        <v>0</v>
      </c>
    </row>
    <row r="198" spans="1:10" ht="22.5" customHeight="1">
      <c r="A198" s="7">
        <v>931</v>
      </c>
      <c r="B198" s="16" t="s">
        <v>11</v>
      </c>
      <c r="C198" s="17" t="s">
        <v>62</v>
      </c>
      <c r="D198" s="17">
        <v>13</v>
      </c>
      <c r="E198" s="17"/>
      <c r="F198" s="17"/>
      <c r="G198" s="15">
        <f>G199</f>
        <v>20000</v>
      </c>
      <c r="H198" s="15">
        <f>H199</f>
        <v>0</v>
      </c>
      <c r="I198" s="15">
        <f>I199</f>
        <v>25153.35647</v>
      </c>
      <c r="J198" s="15">
        <f>J199</f>
        <v>0</v>
      </c>
    </row>
    <row r="199" spans="1:10" ht="37.5" customHeight="1">
      <c r="A199" s="7">
        <v>931</v>
      </c>
      <c r="B199" s="16" t="s">
        <v>49</v>
      </c>
      <c r="C199" s="17" t="s">
        <v>62</v>
      </c>
      <c r="D199" s="17">
        <v>13</v>
      </c>
      <c r="E199" s="17" t="s">
        <v>109</v>
      </c>
      <c r="F199" s="17"/>
      <c r="G199" s="18">
        <f>G200+G201</f>
        <v>20000</v>
      </c>
      <c r="H199" s="18">
        <f>H200+H201</f>
        <v>0</v>
      </c>
      <c r="I199" s="18">
        <f>I200+I201</f>
        <v>25153.35647</v>
      </c>
      <c r="J199" s="18">
        <f>J200+J201</f>
        <v>0</v>
      </c>
    </row>
    <row r="200" spans="1:10" ht="30" customHeight="1">
      <c r="A200" s="7">
        <v>931</v>
      </c>
      <c r="B200" s="34" t="s">
        <v>194</v>
      </c>
      <c r="C200" s="17" t="s">
        <v>62</v>
      </c>
      <c r="D200" s="17">
        <v>13</v>
      </c>
      <c r="E200" s="17" t="s">
        <v>109</v>
      </c>
      <c r="F200" s="17" t="s">
        <v>158</v>
      </c>
      <c r="G200" s="18">
        <v>20000</v>
      </c>
      <c r="H200" s="19">
        <v>0</v>
      </c>
      <c r="I200" s="19">
        <v>25153.35647</v>
      </c>
      <c r="J200" s="19"/>
    </row>
    <row r="201" spans="1:10" ht="80.25" customHeight="1">
      <c r="A201" s="7">
        <v>931</v>
      </c>
      <c r="B201" s="34" t="s">
        <v>173</v>
      </c>
      <c r="C201" s="17" t="s">
        <v>62</v>
      </c>
      <c r="D201" s="17">
        <v>13</v>
      </c>
      <c r="E201" s="17" t="s">
        <v>109</v>
      </c>
      <c r="F201" s="17" t="s">
        <v>164</v>
      </c>
      <c r="G201" s="18">
        <v>0</v>
      </c>
      <c r="H201" s="19">
        <v>0</v>
      </c>
      <c r="I201" s="19">
        <v>0</v>
      </c>
      <c r="J201" s="19">
        <v>0</v>
      </c>
    </row>
    <row r="202" spans="1:10" ht="15.75">
      <c r="A202" s="7">
        <v>931</v>
      </c>
      <c r="B202" s="16" t="s">
        <v>26</v>
      </c>
      <c r="C202" s="17" t="s">
        <v>63</v>
      </c>
      <c r="D202" s="17" t="s">
        <v>107</v>
      </c>
      <c r="E202" s="17"/>
      <c r="F202" s="17"/>
      <c r="G202" s="15">
        <f>G203</f>
        <v>2000</v>
      </c>
      <c r="H202" s="15">
        <f aca="true" t="shared" si="21" ref="H202:J203">H203</f>
        <v>0</v>
      </c>
      <c r="I202" s="15">
        <f t="shared" si="21"/>
        <v>2000</v>
      </c>
      <c r="J202" s="15">
        <f t="shared" si="21"/>
        <v>0</v>
      </c>
    </row>
    <row r="203" spans="1:10" ht="15">
      <c r="A203" s="7">
        <v>931</v>
      </c>
      <c r="B203" s="16" t="s">
        <v>40</v>
      </c>
      <c r="C203" s="17" t="s">
        <v>63</v>
      </c>
      <c r="D203" s="17" t="s">
        <v>107</v>
      </c>
      <c r="E203" s="17">
        <v>3170000</v>
      </c>
      <c r="F203" s="17"/>
      <c r="G203" s="18">
        <f>G204</f>
        <v>2000</v>
      </c>
      <c r="H203" s="18">
        <f t="shared" si="21"/>
        <v>0</v>
      </c>
      <c r="I203" s="18">
        <f t="shared" si="21"/>
        <v>2000</v>
      </c>
      <c r="J203" s="18">
        <f t="shared" si="21"/>
        <v>0</v>
      </c>
    </row>
    <row r="204" spans="1:10" ht="78.75" customHeight="1">
      <c r="A204" s="7">
        <v>931</v>
      </c>
      <c r="B204" s="34" t="s">
        <v>134</v>
      </c>
      <c r="C204" s="17" t="s">
        <v>63</v>
      </c>
      <c r="D204" s="17" t="s">
        <v>107</v>
      </c>
      <c r="E204" s="17">
        <v>3170000</v>
      </c>
      <c r="F204" s="17" t="s">
        <v>133</v>
      </c>
      <c r="G204" s="18">
        <v>2000</v>
      </c>
      <c r="H204" s="19">
        <v>0</v>
      </c>
      <c r="I204" s="19">
        <v>2000</v>
      </c>
      <c r="J204" s="19">
        <v>0</v>
      </c>
    </row>
    <row r="205" spans="1:10" ht="15.75">
      <c r="A205" s="7">
        <v>931</v>
      </c>
      <c r="B205" s="16" t="s">
        <v>29</v>
      </c>
      <c r="C205" s="17" t="s">
        <v>105</v>
      </c>
      <c r="D205" s="17" t="s">
        <v>103</v>
      </c>
      <c r="E205" s="17"/>
      <c r="F205" s="17"/>
      <c r="G205" s="15">
        <f>G206</f>
        <v>500</v>
      </c>
      <c r="H205" s="15">
        <f aca="true" t="shared" si="22" ref="H205:J206">H206</f>
        <v>0</v>
      </c>
      <c r="I205" s="15">
        <f t="shared" si="22"/>
        <v>500</v>
      </c>
      <c r="J205" s="15">
        <f t="shared" si="22"/>
        <v>0</v>
      </c>
    </row>
    <row r="206" spans="1:10" ht="30">
      <c r="A206" s="7">
        <v>931</v>
      </c>
      <c r="B206" s="16" t="s">
        <v>50</v>
      </c>
      <c r="C206" s="17" t="s">
        <v>105</v>
      </c>
      <c r="D206" s="17" t="s">
        <v>103</v>
      </c>
      <c r="E206" s="17">
        <v>4210000</v>
      </c>
      <c r="F206" s="17"/>
      <c r="G206" s="18">
        <f>G207</f>
        <v>500</v>
      </c>
      <c r="H206" s="18">
        <f t="shared" si="22"/>
        <v>0</v>
      </c>
      <c r="I206" s="18">
        <f t="shared" si="22"/>
        <v>500</v>
      </c>
      <c r="J206" s="18">
        <f t="shared" si="22"/>
        <v>0</v>
      </c>
    </row>
    <row r="207" spans="1:10" ht="45">
      <c r="A207" s="7">
        <v>931</v>
      </c>
      <c r="B207" s="34" t="s">
        <v>156</v>
      </c>
      <c r="C207" s="17" t="s">
        <v>17</v>
      </c>
      <c r="D207" s="17" t="s">
        <v>8</v>
      </c>
      <c r="E207" s="17">
        <v>4210000</v>
      </c>
      <c r="F207" s="17" t="s">
        <v>154</v>
      </c>
      <c r="G207" s="18">
        <v>500</v>
      </c>
      <c r="H207" s="19">
        <v>0</v>
      </c>
      <c r="I207" s="19">
        <v>500</v>
      </c>
      <c r="J207" s="19">
        <v>0</v>
      </c>
    </row>
    <row r="208" spans="1:10" ht="30.75">
      <c r="A208" s="7">
        <v>931</v>
      </c>
      <c r="B208" s="16" t="s">
        <v>30</v>
      </c>
      <c r="C208" s="17" t="s">
        <v>105</v>
      </c>
      <c r="D208" s="17" t="s">
        <v>59</v>
      </c>
      <c r="E208" s="17"/>
      <c r="F208" s="17"/>
      <c r="G208" s="15">
        <f>G209</f>
        <v>400</v>
      </c>
      <c r="H208" s="15">
        <f aca="true" t="shared" si="23" ref="H208:J209">H209</f>
        <v>0</v>
      </c>
      <c r="I208" s="15">
        <f t="shared" si="23"/>
        <v>0</v>
      </c>
      <c r="J208" s="15">
        <f t="shared" si="23"/>
        <v>0</v>
      </c>
    </row>
    <row r="209" spans="1:10" ht="54.75" customHeight="1">
      <c r="A209" s="7">
        <v>931</v>
      </c>
      <c r="B209" s="16" t="s">
        <v>192</v>
      </c>
      <c r="C209" s="17" t="s">
        <v>105</v>
      </c>
      <c r="D209" s="17" t="s">
        <v>59</v>
      </c>
      <c r="E209" s="17">
        <v>7952400</v>
      </c>
      <c r="F209" s="17"/>
      <c r="G209" s="18">
        <f>G210</f>
        <v>400</v>
      </c>
      <c r="H209" s="18">
        <f t="shared" si="23"/>
        <v>0</v>
      </c>
      <c r="I209" s="18">
        <f t="shared" si="23"/>
        <v>0</v>
      </c>
      <c r="J209" s="18">
        <f t="shared" si="23"/>
        <v>0</v>
      </c>
    </row>
    <row r="210" spans="1:12" ht="66.75" customHeight="1">
      <c r="A210" s="7">
        <v>931</v>
      </c>
      <c r="B210" s="34" t="s">
        <v>156</v>
      </c>
      <c r="C210" s="17" t="s">
        <v>105</v>
      </c>
      <c r="D210" s="17" t="s">
        <v>59</v>
      </c>
      <c r="E210" s="17">
        <v>7952400</v>
      </c>
      <c r="F210" s="17" t="s">
        <v>154</v>
      </c>
      <c r="G210" s="18">
        <v>400</v>
      </c>
      <c r="H210" s="19">
        <v>0</v>
      </c>
      <c r="I210" s="19">
        <v>0</v>
      </c>
      <c r="J210" s="19">
        <v>0</v>
      </c>
      <c r="K210" s="1"/>
      <c r="L210" s="1"/>
    </row>
    <row r="211" spans="1:10" ht="16.5" customHeight="1">
      <c r="A211" s="7">
        <v>931</v>
      </c>
      <c r="B211" s="16" t="s">
        <v>18</v>
      </c>
      <c r="C211" s="17" t="s">
        <v>105</v>
      </c>
      <c r="D211" s="17" t="s">
        <v>104</v>
      </c>
      <c r="E211" s="17"/>
      <c r="F211" s="17"/>
      <c r="G211" s="15">
        <f>G212</f>
        <v>200</v>
      </c>
      <c r="H211" s="15">
        <f aca="true" t="shared" si="24" ref="H211:J212">H212</f>
        <v>0</v>
      </c>
      <c r="I211" s="15">
        <f t="shared" si="24"/>
        <v>200</v>
      </c>
      <c r="J211" s="15">
        <f t="shared" si="24"/>
        <v>0</v>
      </c>
    </row>
    <row r="212" spans="1:10" ht="14.25" customHeight="1">
      <c r="A212" s="7">
        <v>931</v>
      </c>
      <c r="B212" s="16" t="s">
        <v>52</v>
      </c>
      <c r="C212" s="17" t="s">
        <v>105</v>
      </c>
      <c r="D212" s="17" t="s">
        <v>104</v>
      </c>
      <c r="E212" s="17">
        <v>4360000</v>
      </c>
      <c r="F212" s="17"/>
      <c r="G212" s="18">
        <f>G213</f>
        <v>200</v>
      </c>
      <c r="H212" s="18">
        <f t="shared" si="24"/>
        <v>0</v>
      </c>
      <c r="I212" s="18">
        <f t="shared" si="24"/>
        <v>200</v>
      </c>
      <c r="J212" s="18">
        <f t="shared" si="24"/>
        <v>0</v>
      </c>
    </row>
    <row r="213" spans="1:10" ht="61.5" customHeight="1">
      <c r="A213" s="7">
        <v>931</v>
      </c>
      <c r="B213" s="34" t="s">
        <v>156</v>
      </c>
      <c r="C213" s="17" t="s">
        <v>105</v>
      </c>
      <c r="D213" s="17" t="s">
        <v>104</v>
      </c>
      <c r="E213" s="17">
        <v>4360000</v>
      </c>
      <c r="F213" s="17" t="s">
        <v>154</v>
      </c>
      <c r="G213" s="18">
        <v>200</v>
      </c>
      <c r="H213" s="19">
        <v>0</v>
      </c>
      <c r="I213" s="19">
        <v>200</v>
      </c>
      <c r="J213" s="19">
        <v>0</v>
      </c>
    </row>
    <row r="214" spans="1:10" ht="39" customHeight="1">
      <c r="A214" s="7">
        <v>931</v>
      </c>
      <c r="B214" s="16" t="s">
        <v>76</v>
      </c>
      <c r="C214" s="17">
        <v>13</v>
      </c>
      <c r="D214" s="17" t="s">
        <v>62</v>
      </c>
      <c r="E214" s="17"/>
      <c r="F214" s="17"/>
      <c r="G214" s="15">
        <f>G215</f>
        <v>4000</v>
      </c>
      <c r="H214" s="15">
        <f aca="true" t="shared" si="25" ref="H214:J215">H215</f>
        <v>0</v>
      </c>
      <c r="I214" s="15">
        <f t="shared" si="25"/>
        <v>4000</v>
      </c>
      <c r="J214" s="15">
        <f t="shared" si="25"/>
        <v>0</v>
      </c>
    </row>
    <row r="215" spans="1:10" ht="87" customHeight="1">
      <c r="A215" s="7">
        <v>931</v>
      </c>
      <c r="B215" s="16" t="s">
        <v>174</v>
      </c>
      <c r="C215" s="17">
        <v>13</v>
      </c>
      <c r="D215" s="17" t="s">
        <v>62</v>
      </c>
      <c r="E215" s="17" t="s">
        <v>175</v>
      </c>
      <c r="F215" s="17"/>
      <c r="G215" s="18">
        <f>G216</f>
        <v>4000</v>
      </c>
      <c r="H215" s="18">
        <f t="shared" si="25"/>
        <v>0</v>
      </c>
      <c r="I215" s="18">
        <f t="shared" si="25"/>
        <v>4000</v>
      </c>
      <c r="J215" s="18">
        <f t="shared" si="25"/>
        <v>0</v>
      </c>
    </row>
    <row r="216" spans="1:10" ht="18.75" customHeight="1">
      <c r="A216" s="7">
        <v>931</v>
      </c>
      <c r="B216" s="16" t="s">
        <v>45</v>
      </c>
      <c r="C216" s="17">
        <v>13</v>
      </c>
      <c r="D216" s="17" t="s">
        <v>62</v>
      </c>
      <c r="E216" s="17" t="s">
        <v>175</v>
      </c>
      <c r="F216" s="17" t="s">
        <v>135</v>
      </c>
      <c r="G216" s="18">
        <v>4000</v>
      </c>
      <c r="H216" s="19">
        <v>0</v>
      </c>
      <c r="I216" s="19">
        <v>4000</v>
      </c>
      <c r="J216" s="19">
        <v>0</v>
      </c>
    </row>
    <row r="217" spans="1:10" ht="52.5" customHeight="1">
      <c r="A217" s="7">
        <v>931</v>
      </c>
      <c r="B217" s="16" t="s">
        <v>79</v>
      </c>
      <c r="C217" s="17">
        <v>14</v>
      </c>
      <c r="D217" s="17" t="s">
        <v>62</v>
      </c>
      <c r="E217" s="17"/>
      <c r="F217" s="17"/>
      <c r="G217" s="15">
        <f>G218+G220</f>
        <v>25000</v>
      </c>
      <c r="H217" s="15">
        <f>H218+H220</f>
        <v>0</v>
      </c>
      <c r="I217" s="15">
        <f>I218+I220</f>
        <v>25000</v>
      </c>
      <c r="J217" s="15">
        <f>J218+J220</f>
        <v>0</v>
      </c>
    </row>
    <row r="218" spans="1:10" ht="84.75" customHeight="1">
      <c r="A218" s="7">
        <v>931</v>
      </c>
      <c r="B218" s="16" t="s">
        <v>174</v>
      </c>
      <c r="C218" s="17">
        <v>14</v>
      </c>
      <c r="D218" s="17" t="s">
        <v>62</v>
      </c>
      <c r="E218" s="17" t="s">
        <v>175</v>
      </c>
      <c r="F218" s="17"/>
      <c r="G218" s="18">
        <f>G219</f>
        <v>25000</v>
      </c>
      <c r="H218" s="18">
        <f>H219</f>
        <v>0</v>
      </c>
      <c r="I218" s="18">
        <f>I219</f>
        <v>25000</v>
      </c>
      <c r="J218" s="18">
        <f>J219</f>
        <v>0</v>
      </c>
    </row>
    <row r="219" spans="1:10" ht="21" customHeight="1">
      <c r="A219" s="7">
        <v>931</v>
      </c>
      <c r="B219" s="34" t="s">
        <v>116</v>
      </c>
      <c r="C219" s="17">
        <v>14</v>
      </c>
      <c r="D219" s="17" t="s">
        <v>62</v>
      </c>
      <c r="E219" s="17" t="s">
        <v>175</v>
      </c>
      <c r="F219" s="17" t="s">
        <v>165</v>
      </c>
      <c r="G219" s="18">
        <f>25000</f>
        <v>25000</v>
      </c>
      <c r="H219" s="19">
        <v>0</v>
      </c>
      <c r="I219" s="19">
        <f>25000</f>
        <v>25000</v>
      </c>
      <c r="J219" s="19">
        <v>0</v>
      </c>
    </row>
    <row r="220" spans="1:10" ht="30.75" customHeight="1" hidden="1">
      <c r="A220" s="7">
        <v>931</v>
      </c>
      <c r="B220" s="16" t="s">
        <v>80</v>
      </c>
      <c r="C220" s="17">
        <v>14</v>
      </c>
      <c r="D220" s="17" t="s">
        <v>62</v>
      </c>
      <c r="E220" s="17">
        <v>5210900</v>
      </c>
      <c r="F220" s="17"/>
      <c r="G220" s="19">
        <f>G221</f>
        <v>0</v>
      </c>
      <c r="H220" s="19">
        <f>H221</f>
        <v>0</v>
      </c>
      <c r="I220" s="19">
        <f>I221</f>
        <v>0</v>
      </c>
      <c r="J220" s="19">
        <f>J221</f>
        <v>0</v>
      </c>
    </row>
    <row r="221" spans="1:10" ht="30" hidden="1">
      <c r="A221" s="7">
        <v>931</v>
      </c>
      <c r="B221" s="16" t="s">
        <v>137</v>
      </c>
      <c r="C221" s="17">
        <v>14</v>
      </c>
      <c r="D221" s="17" t="s">
        <v>62</v>
      </c>
      <c r="E221" s="17">
        <v>5210900</v>
      </c>
      <c r="F221" s="17" t="s">
        <v>136</v>
      </c>
      <c r="G221" s="19">
        <v>0</v>
      </c>
      <c r="H221" s="19">
        <v>0</v>
      </c>
      <c r="I221" s="19"/>
      <c r="J221" s="19"/>
    </row>
    <row r="222" spans="1:10" ht="21.75" customHeight="1">
      <c r="A222" s="7">
        <v>931</v>
      </c>
      <c r="B222" s="34" t="s">
        <v>195</v>
      </c>
      <c r="C222" s="17">
        <v>14</v>
      </c>
      <c r="D222" s="17" t="s">
        <v>103</v>
      </c>
      <c r="E222" s="17"/>
      <c r="F222" s="17"/>
      <c r="G222" s="31">
        <f aca="true" t="shared" si="26" ref="G222:J223">G223</f>
        <v>2217.89933</v>
      </c>
      <c r="H222" s="31">
        <f t="shared" si="26"/>
        <v>0</v>
      </c>
      <c r="I222" s="31">
        <f t="shared" si="26"/>
        <v>2217.89933</v>
      </c>
      <c r="J222" s="31">
        <f t="shared" si="26"/>
        <v>0</v>
      </c>
    </row>
    <row r="223" spans="1:10" ht="60">
      <c r="A223" s="7">
        <v>931</v>
      </c>
      <c r="B223" s="34" t="s">
        <v>174</v>
      </c>
      <c r="C223" s="17">
        <v>14</v>
      </c>
      <c r="D223" s="17" t="s">
        <v>103</v>
      </c>
      <c r="E223" s="17" t="s">
        <v>175</v>
      </c>
      <c r="F223" s="17"/>
      <c r="G223" s="19">
        <f t="shared" si="26"/>
        <v>2217.89933</v>
      </c>
      <c r="H223" s="19">
        <f t="shared" si="26"/>
        <v>0</v>
      </c>
      <c r="I223" s="19">
        <f t="shared" si="26"/>
        <v>2217.89933</v>
      </c>
      <c r="J223" s="19">
        <f t="shared" si="26"/>
        <v>0</v>
      </c>
    </row>
    <row r="224" spans="1:10" ht="15">
      <c r="A224" s="7">
        <v>931</v>
      </c>
      <c r="B224" s="34" t="s">
        <v>116</v>
      </c>
      <c r="C224" s="17">
        <v>14</v>
      </c>
      <c r="D224" s="17" t="s">
        <v>103</v>
      </c>
      <c r="E224" s="17" t="s">
        <v>175</v>
      </c>
      <c r="F224" s="17" t="s">
        <v>165</v>
      </c>
      <c r="G224" s="19">
        <v>2217.89933</v>
      </c>
      <c r="H224" s="19">
        <v>0</v>
      </c>
      <c r="I224" s="19">
        <v>2217.89933</v>
      </c>
      <c r="J224" s="19">
        <v>0</v>
      </c>
    </row>
    <row r="225" spans="1:10" ht="20.25">
      <c r="A225" s="25"/>
      <c r="B225" s="26" t="s">
        <v>68</v>
      </c>
      <c r="C225" s="26"/>
      <c r="D225" s="26"/>
      <c r="E225" s="26"/>
      <c r="F225" s="26"/>
      <c r="G225" s="27">
        <f>G7+G12+G71+G132+G136+G161+G168+G189</f>
        <v>575642.79731</v>
      </c>
      <c r="H225" s="27">
        <f>H7+H12+H71+H132+H136+H161+H168+H189</f>
        <v>192804.47095000002</v>
      </c>
      <c r="I225" s="27">
        <f>I7+I12+I71+I132+I136+I161+I168+I189</f>
        <v>572850.4418</v>
      </c>
      <c r="J225" s="27">
        <f>J7+J12+J71+J132+J136+J161+J168+J189</f>
        <v>214822.047</v>
      </c>
    </row>
    <row r="226" spans="1:10" ht="28.5" customHeight="1">
      <c r="A226" s="10"/>
      <c r="B226" s="12" t="s">
        <v>151</v>
      </c>
      <c r="C226" s="10"/>
      <c r="D226" s="10"/>
      <c r="E226" s="10"/>
      <c r="F226" s="10"/>
      <c r="G226" s="31">
        <f>12116.97767-230</f>
        <v>11886.97767</v>
      </c>
      <c r="H226" s="31">
        <v>0</v>
      </c>
      <c r="I226" s="31">
        <f>40016.06587-200+0.215</f>
        <v>39816.280869999995</v>
      </c>
      <c r="J226" s="31">
        <v>0</v>
      </c>
    </row>
    <row r="227" spans="1:10" ht="31.5">
      <c r="A227" s="10"/>
      <c r="B227" s="12" t="s">
        <v>150</v>
      </c>
      <c r="C227" s="10"/>
      <c r="D227" s="10"/>
      <c r="E227" s="10"/>
      <c r="F227" s="10"/>
      <c r="G227" s="27">
        <f>G225+G226</f>
        <v>587529.7749800001</v>
      </c>
      <c r="H227" s="27">
        <f>H225+H226</f>
        <v>192804.47095000002</v>
      </c>
      <c r="I227" s="27">
        <f>I225+I226</f>
        <v>612666.72267</v>
      </c>
      <c r="J227" s="27">
        <f>J225+J226</f>
        <v>214822.047</v>
      </c>
    </row>
    <row r="228" spans="7:10" ht="12.75">
      <c r="G228" s="8"/>
      <c r="H228" s="8"/>
      <c r="I228" s="8"/>
      <c r="J228" s="8"/>
    </row>
    <row r="229" spans="7:10" ht="12.75">
      <c r="G229" s="8"/>
      <c r="H229" s="8"/>
      <c r="I229" s="8"/>
      <c r="J229" s="8"/>
    </row>
    <row r="230" spans="2:9" ht="12.75">
      <c r="B230" s="9"/>
      <c r="G230" s="8"/>
      <c r="H230" s="8"/>
      <c r="I230" s="8"/>
    </row>
    <row r="232" spans="7:9" ht="12.75">
      <c r="G232" s="33"/>
      <c r="H232" s="33"/>
      <c r="I232" s="33"/>
    </row>
    <row r="233" spans="7:9" ht="12.75">
      <c r="G233" s="8"/>
      <c r="H233" s="8"/>
      <c r="I233" s="8"/>
    </row>
  </sheetData>
  <sheetProtection/>
  <mergeCells count="11">
    <mergeCell ref="E5:E6"/>
    <mergeCell ref="F5:F6"/>
    <mergeCell ref="I1:J1"/>
    <mergeCell ref="A3:J3"/>
    <mergeCell ref="I5:J5"/>
    <mergeCell ref="G1:H1"/>
    <mergeCell ref="G5:H5"/>
    <mergeCell ref="A5:A6"/>
    <mergeCell ref="B5:B6"/>
    <mergeCell ref="C5:C6"/>
    <mergeCell ref="D5:D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2" r:id="rId1"/>
  <rowBreaks count="3" manualBreakCount="3">
    <brk id="24" max="9" man="1"/>
    <brk id="116" max="9" man="1"/>
    <brk id="1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2013-12-17T08:14:45Z</cp:lastPrinted>
  <dcterms:created xsi:type="dcterms:W3CDTF">2007-10-25T07:07:19Z</dcterms:created>
  <dcterms:modified xsi:type="dcterms:W3CDTF">2013-12-19T05:13:54Z</dcterms:modified>
  <cp:category/>
  <cp:version/>
  <cp:contentType/>
  <cp:contentStatus/>
</cp:coreProperties>
</file>